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UBSF do Costa e Silva\BM06\"/>
    </mc:Choice>
  </mc:AlternateContent>
  <bookViews>
    <workbookView xWindow="60" yWindow="5685" windowWidth="20325" windowHeight="5235" activeTab="2"/>
  </bookViews>
  <sheets>
    <sheet name="BM 06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06'!$A$1:$O$207</definedName>
    <definedName name="_xlnm.Print_Area" localSheetId="1">'MEMORIA DE CALCULO'!$A$1:$M$146</definedName>
    <definedName name="_xlnm.Print_Area" localSheetId="2">'RELATÓRIO FOTOGRÁFICO'!$A$1:$M$93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7" i="1" l="1"/>
  <c r="B134" i="3" l="1"/>
  <c r="J136" i="3"/>
  <c r="J139" i="3" s="1"/>
  <c r="J138" i="3"/>
  <c r="J98" i="3"/>
  <c r="J99" i="3" s="1"/>
  <c r="J100" i="3" s="1"/>
  <c r="J96" i="3"/>
  <c r="B93" i="3"/>
  <c r="B94" i="3" s="1"/>
  <c r="J140" i="3" l="1"/>
  <c r="Q205" i="1"/>
  <c r="Q202" i="1"/>
  <c r="J122" i="3" l="1"/>
  <c r="J125" i="3" s="1"/>
  <c r="J126" i="3" s="1"/>
  <c r="J110" i="3"/>
  <c r="J113" i="3" s="1"/>
  <c r="J114" i="3" s="1"/>
  <c r="J80" i="3"/>
  <c r="J83" i="3" s="1"/>
  <c r="J84" i="3" s="1"/>
  <c r="J68" i="3"/>
  <c r="J71" i="3" s="1"/>
  <c r="J72" i="3" s="1"/>
  <c r="J56" i="3"/>
  <c r="J59" i="3" s="1"/>
  <c r="J60" i="3" s="1"/>
  <c r="J44" i="3"/>
  <c r="J47" i="3" s="1"/>
  <c r="J48" i="3" s="1"/>
  <c r="J32" i="3"/>
  <c r="J35" i="3" s="1"/>
  <c r="J36" i="3" s="1"/>
  <c r="J83" i="1"/>
  <c r="J117" i="1"/>
  <c r="J118" i="1"/>
  <c r="J119" i="1"/>
  <c r="J120" i="1"/>
  <c r="J116" i="1"/>
  <c r="J20" i="3" l="1"/>
  <c r="J23" i="3" s="1"/>
  <c r="J24" i="3" s="1"/>
  <c r="T7" i="1" l="1"/>
  <c r="S7" i="1"/>
  <c r="J92" i="1" l="1"/>
  <c r="J93" i="1"/>
  <c r="J94" i="1"/>
  <c r="J95" i="1"/>
  <c r="J123" i="1" l="1"/>
  <c r="J124" i="1"/>
  <c r="J125" i="1"/>
  <c r="J126" i="1"/>
  <c r="J127" i="1"/>
  <c r="J128" i="1"/>
  <c r="J129" i="1"/>
  <c r="J130" i="1"/>
  <c r="J131" i="1"/>
  <c r="J133" i="1"/>
  <c r="J134" i="1"/>
  <c r="J135" i="1"/>
  <c r="J136" i="1"/>
  <c r="J137" i="1"/>
  <c r="J138" i="1"/>
  <c r="J188" i="1"/>
  <c r="J189" i="1"/>
  <c r="J190" i="1"/>
  <c r="J191" i="1"/>
  <c r="J192" i="1"/>
  <c r="J193" i="1"/>
  <c r="J194" i="1"/>
  <c r="J195" i="1"/>
  <c r="J196" i="1"/>
  <c r="J197" i="1"/>
  <c r="J187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6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41" i="1"/>
  <c r="J91" i="1" l="1"/>
  <c r="J100" i="1" l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50" i="1" l="1"/>
  <c r="J51" i="1"/>
  <c r="J52" i="1"/>
  <c r="J53" i="1"/>
  <c r="J54" i="1"/>
  <c r="J49" i="1"/>
  <c r="J99" i="1" l="1"/>
  <c r="J98" i="1"/>
  <c r="N70" i="1" l="1"/>
  <c r="N71" i="1"/>
  <c r="N69" i="1"/>
  <c r="K71" i="1"/>
  <c r="K70" i="1"/>
  <c r="J86" i="1" l="1"/>
  <c r="J85" i="1"/>
  <c r="N123" i="1"/>
  <c r="J19" i="1"/>
  <c r="K19" i="1" s="1"/>
  <c r="N183" i="1"/>
  <c r="L183" i="1"/>
  <c r="M183" i="1"/>
  <c r="M181" i="1"/>
  <c r="M182" i="1"/>
  <c r="L181" i="1"/>
  <c r="L182" i="1"/>
  <c r="K182" i="1"/>
  <c r="K181" i="1"/>
  <c r="N156" i="1"/>
  <c r="N155" i="1"/>
  <c r="L156" i="1"/>
  <c r="M156" i="1"/>
  <c r="L155" i="1"/>
  <c r="M155" i="1"/>
  <c r="N134" i="1"/>
  <c r="N135" i="1"/>
  <c r="N136" i="1"/>
  <c r="N137" i="1"/>
  <c r="N138" i="1"/>
  <c r="N133" i="1"/>
  <c r="M134" i="1"/>
  <c r="M135" i="1"/>
  <c r="M136" i="1"/>
  <c r="M137" i="1"/>
  <c r="M138" i="1"/>
  <c r="M133" i="1"/>
  <c r="L134" i="1"/>
  <c r="L135" i="1"/>
  <c r="L136" i="1"/>
  <c r="L137" i="1"/>
  <c r="L138" i="1"/>
  <c r="L133" i="1"/>
  <c r="M124" i="1"/>
  <c r="M125" i="1"/>
  <c r="M126" i="1"/>
  <c r="M127" i="1"/>
  <c r="M128" i="1"/>
  <c r="M129" i="1"/>
  <c r="M130" i="1"/>
  <c r="M131" i="1"/>
  <c r="N124" i="1"/>
  <c r="N125" i="1"/>
  <c r="N126" i="1"/>
  <c r="N127" i="1"/>
  <c r="N128" i="1"/>
  <c r="N129" i="1"/>
  <c r="N130" i="1"/>
  <c r="N131" i="1"/>
  <c r="M123" i="1"/>
  <c r="L124" i="1"/>
  <c r="L125" i="1"/>
  <c r="L126" i="1"/>
  <c r="L127" i="1"/>
  <c r="L128" i="1"/>
  <c r="L129" i="1"/>
  <c r="L130" i="1"/>
  <c r="L131" i="1"/>
  <c r="L123" i="1"/>
  <c r="N117" i="1"/>
  <c r="N118" i="1"/>
  <c r="N119" i="1"/>
  <c r="N120" i="1"/>
  <c r="N116" i="1"/>
  <c r="M117" i="1"/>
  <c r="M118" i="1"/>
  <c r="M119" i="1"/>
  <c r="M120" i="1"/>
  <c r="M116" i="1"/>
  <c r="L117" i="1"/>
  <c r="L118" i="1"/>
  <c r="L119" i="1"/>
  <c r="L120" i="1"/>
  <c r="L116" i="1"/>
  <c r="N111" i="1"/>
  <c r="N112" i="1"/>
  <c r="N113" i="1"/>
  <c r="N114" i="1"/>
  <c r="L114" i="1"/>
  <c r="M114" i="1"/>
  <c r="L113" i="1"/>
  <c r="M113" i="1"/>
  <c r="L112" i="1"/>
  <c r="M112" i="1"/>
  <c r="L111" i="1"/>
  <c r="M111" i="1"/>
  <c r="K106" i="1"/>
  <c r="K107" i="1"/>
  <c r="N108" i="1"/>
  <c r="N109" i="1"/>
  <c r="N110" i="1"/>
  <c r="K105" i="1"/>
  <c r="M105" i="1"/>
  <c r="M106" i="1"/>
  <c r="M107" i="1"/>
  <c r="M108" i="1"/>
  <c r="M109" i="1"/>
  <c r="M110" i="1"/>
  <c r="M104" i="1"/>
  <c r="L105" i="1"/>
  <c r="L106" i="1"/>
  <c r="L107" i="1"/>
  <c r="L108" i="1"/>
  <c r="L109" i="1"/>
  <c r="L110" i="1"/>
  <c r="K111" i="1"/>
  <c r="K112" i="1"/>
  <c r="K113" i="1"/>
  <c r="K114" i="1"/>
  <c r="K116" i="1"/>
  <c r="K117" i="1"/>
  <c r="K118" i="1"/>
  <c r="K119" i="1"/>
  <c r="K120" i="1"/>
  <c r="K124" i="1"/>
  <c r="K125" i="1"/>
  <c r="K126" i="1"/>
  <c r="K127" i="1"/>
  <c r="K128" i="1"/>
  <c r="K129" i="1"/>
  <c r="K130" i="1"/>
  <c r="K131" i="1"/>
  <c r="K133" i="1"/>
  <c r="K134" i="1"/>
  <c r="K135" i="1"/>
  <c r="K136" i="1"/>
  <c r="K137" i="1"/>
  <c r="K138" i="1"/>
  <c r="M139" i="1" l="1"/>
  <c r="N139" i="1"/>
  <c r="N181" i="1"/>
  <c r="O181" i="1" s="1"/>
  <c r="K123" i="1"/>
  <c r="K183" i="1"/>
  <c r="O183" i="1"/>
  <c r="O134" i="1"/>
  <c r="O130" i="1"/>
  <c r="N182" i="1"/>
  <c r="O182" i="1" s="1"/>
  <c r="K156" i="1"/>
  <c r="O156" i="1"/>
  <c r="K155" i="1"/>
  <c r="O155" i="1"/>
  <c r="O138" i="1"/>
  <c r="O126" i="1"/>
  <c r="O135" i="1"/>
  <c r="O131" i="1"/>
  <c r="O117" i="1"/>
  <c r="O124" i="1"/>
  <c r="O133" i="1"/>
  <c r="O116" i="1"/>
  <c r="O113" i="1"/>
  <c r="O119" i="1"/>
  <c r="O114" i="1"/>
  <c r="O118" i="1"/>
  <c r="O120" i="1"/>
  <c r="O129" i="1"/>
  <c r="O128" i="1"/>
  <c r="O111" i="1"/>
  <c r="O127" i="1"/>
  <c r="O136" i="1"/>
  <c r="O112" i="1"/>
  <c r="O125" i="1"/>
  <c r="O137" i="1"/>
  <c r="O123" i="1"/>
  <c r="N107" i="1"/>
  <c r="O107" i="1" s="1"/>
  <c r="N106" i="1"/>
  <c r="O106" i="1" s="1"/>
  <c r="O110" i="1"/>
  <c r="O109" i="1"/>
  <c r="O108" i="1"/>
  <c r="K110" i="1"/>
  <c r="K109" i="1"/>
  <c r="K108" i="1"/>
  <c r="N105" i="1"/>
  <c r="O105" i="1" s="1"/>
  <c r="O97" i="1" l="1"/>
  <c r="J75" i="1"/>
  <c r="J76" i="1"/>
  <c r="J77" i="1"/>
  <c r="J74" i="1"/>
  <c r="J84" i="1"/>
  <c r="N84" i="1" s="1"/>
  <c r="N86" i="1"/>
  <c r="N85" i="1"/>
  <c r="M84" i="1"/>
  <c r="M85" i="1"/>
  <c r="M86" i="1"/>
  <c r="L84" i="1"/>
  <c r="L85" i="1"/>
  <c r="L86" i="1"/>
  <c r="K85" i="1"/>
  <c r="K86" i="1"/>
  <c r="J15" i="1"/>
  <c r="L70" i="1"/>
  <c r="L71" i="1"/>
  <c r="J69" i="1"/>
  <c r="K69" i="1" s="1"/>
  <c r="J70" i="1"/>
  <c r="J71" i="1"/>
  <c r="M70" i="1"/>
  <c r="M71" i="1"/>
  <c r="M69" i="1"/>
  <c r="J65" i="1"/>
  <c r="M58" i="1"/>
  <c r="M59" i="1"/>
  <c r="M60" i="1"/>
  <c r="L58" i="1"/>
  <c r="L59" i="1"/>
  <c r="L60" i="1"/>
  <c r="L57" i="1"/>
  <c r="L55" i="1"/>
  <c r="J59" i="1"/>
  <c r="K59" i="1" s="1"/>
  <c r="J60" i="1"/>
  <c r="K60" i="1" s="1"/>
  <c r="J58" i="1"/>
  <c r="K58" i="1" s="1"/>
  <c r="J57" i="1"/>
  <c r="N57" i="1" s="1"/>
  <c r="J55" i="1"/>
  <c r="N55" i="1" s="1"/>
  <c r="M62" i="1"/>
  <c r="M61" i="1" s="1"/>
  <c r="M57" i="1"/>
  <c r="M55" i="1"/>
  <c r="L34" i="1"/>
  <c r="L35" i="1"/>
  <c r="L36" i="1"/>
  <c r="L37" i="1"/>
  <c r="L38" i="1"/>
  <c r="L39" i="1"/>
  <c r="L33" i="1"/>
  <c r="L27" i="1"/>
  <c r="L28" i="1"/>
  <c r="L29" i="1"/>
  <c r="L30" i="1"/>
  <c r="L31" i="1"/>
  <c r="M33" i="1"/>
  <c r="M34" i="1"/>
  <c r="M35" i="1"/>
  <c r="M36" i="1"/>
  <c r="M37" i="1"/>
  <c r="M38" i="1"/>
  <c r="M39" i="1"/>
  <c r="J25" i="1"/>
  <c r="J26" i="1"/>
  <c r="J27" i="1"/>
  <c r="N27" i="1" s="1"/>
  <c r="J28" i="1"/>
  <c r="K28" i="1" s="1"/>
  <c r="J29" i="1"/>
  <c r="N29" i="1" s="1"/>
  <c r="J30" i="1"/>
  <c r="K30" i="1" s="1"/>
  <c r="J31" i="1"/>
  <c r="K31" i="1" s="1"/>
  <c r="J33" i="1"/>
  <c r="N33" i="1" s="1"/>
  <c r="J34" i="1"/>
  <c r="K34" i="1" s="1"/>
  <c r="J35" i="1"/>
  <c r="K35" i="1" s="1"/>
  <c r="J36" i="1"/>
  <c r="K36" i="1" s="1"/>
  <c r="J37" i="1"/>
  <c r="N37" i="1" s="1"/>
  <c r="J38" i="1"/>
  <c r="N38" i="1" s="1"/>
  <c r="J39" i="1"/>
  <c r="N39" i="1" s="1"/>
  <c r="J24" i="1"/>
  <c r="M28" i="1"/>
  <c r="M29" i="1"/>
  <c r="M30" i="1"/>
  <c r="M31" i="1"/>
  <c r="M27" i="1"/>
  <c r="J18" i="1"/>
  <c r="J20" i="1"/>
  <c r="K20" i="1" s="1"/>
  <c r="M56" i="1" l="1"/>
  <c r="O85" i="1"/>
  <c r="O84" i="1"/>
  <c r="K84" i="1"/>
  <c r="O86" i="1"/>
  <c r="N58" i="1"/>
  <c r="O58" i="1" s="1"/>
  <c r="K55" i="1"/>
  <c r="N59" i="1"/>
  <c r="O59" i="1" s="1"/>
  <c r="N60" i="1"/>
  <c r="O60" i="1" s="1"/>
  <c r="O71" i="1"/>
  <c r="O70" i="1"/>
  <c r="L56" i="1"/>
  <c r="O55" i="1"/>
  <c r="N31" i="1"/>
  <c r="O31" i="1" s="1"/>
  <c r="K57" i="1"/>
  <c r="O57" i="1"/>
  <c r="N30" i="1"/>
  <c r="O30" i="1" s="1"/>
  <c r="N34" i="1"/>
  <c r="O34" i="1" s="1"/>
  <c r="N36" i="1"/>
  <c r="O36" i="1" s="1"/>
  <c r="O27" i="1"/>
  <c r="N35" i="1"/>
  <c r="O35" i="1" s="1"/>
  <c r="K39" i="1"/>
  <c r="K33" i="1"/>
  <c r="L32" i="1"/>
  <c r="O38" i="1"/>
  <c r="O37" i="1"/>
  <c r="O39" i="1"/>
  <c r="O33" i="1"/>
  <c r="K29" i="1"/>
  <c r="N28" i="1"/>
  <c r="O28" i="1" s="1"/>
  <c r="K27" i="1"/>
  <c r="K38" i="1"/>
  <c r="K37" i="1"/>
  <c r="O29" i="1"/>
  <c r="N56" i="1" l="1"/>
  <c r="J90" i="1" l="1"/>
  <c r="J89" i="1"/>
  <c r="J68" i="1" l="1"/>
  <c r="J62" i="1"/>
  <c r="K62" i="1" s="1"/>
  <c r="J44" i="1" l="1"/>
  <c r="J45" i="1"/>
  <c r="J46" i="1"/>
  <c r="J47" i="1"/>
  <c r="J43" i="1"/>
  <c r="K47" i="1" l="1"/>
  <c r="K46" i="1"/>
  <c r="K45" i="1"/>
  <c r="K44" i="1"/>
  <c r="A2" i="3" l="1"/>
  <c r="M197" i="1" l="1"/>
  <c r="L197" i="1"/>
  <c r="M196" i="1"/>
  <c r="L196" i="1"/>
  <c r="M195" i="1"/>
  <c r="L195" i="1"/>
  <c r="M194" i="1"/>
  <c r="L194" i="1"/>
  <c r="M193" i="1"/>
  <c r="L193" i="1"/>
  <c r="M192" i="1"/>
  <c r="L192" i="1"/>
  <c r="M191" i="1"/>
  <c r="L191" i="1"/>
  <c r="M190" i="1"/>
  <c r="L190" i="1"/>
  <c r="M189" i="1"/>
  <c r="L189" i="1"/>
  <c r="M188" i="1"/>
  <c r="L188" i="1"/>
  <c r="M187" i="1"/>
  <c r="L187" i="1"/>
  <c r="M180" i="1"/>
  <c r="L180" i="1"/>
  <c r="M179" i="1"/>
  <c r="L179" i="1"/>
  <c r="M178" i="1"/>
  <c r="L178" i="1"/>
  <c r="M177" i="1"/>
  <c r="L177" i="1"/>
  <c r="M176" i="1"/>
  <c r="L176" i="1"/>
  <c r="M175" i="1"/>
  <c r="L175" i="1"/>
  <c r="M174" i="1"/>
  <c r="L174" i="1"/>
  <c r="M173" i="1"/>
  <c r="L173" i="1"/>
  <c r="M172" i="1"/>
  <c r="L172" i="1"/>
  <c r="M171" i="1"/>
  <c r="L171" i="1"/>
  <c r="M170" i="1"/>
  <c r="L170" i="1"/>
  <c r="M169" i="1"/>
  <c r="L169" i="1"/>
  <c r="M168" i="1"/>
  <c r="L168" i="1"/>
  <c r="M167" i="1"/>
  <c r="L167" i="1"/>
  <c r="M166" i="1"/>
  <c r="L166" i="1"/>
  <c r="M165" i="1"/>
  <c r="L165" i="1"/>
  <c r="M164" i="1"/>
  <c r="L164" i="1"/>
  <c r="M163" i="1"/>
  <c r="L163" i="1"/>
  <c r="M162" i="1"/>
  <c r="L162" i="1"/>
  <c r="M161" i="1"/>
  <c r="L161" i="1"/>
  <c r="M158" i="1"/>
  <c r="L158" i="1"/>
  <c r="M157" i="1"/>
  <c r="L157" i="1"/>
  <c r="M154" i="1"/>
  <c r="L154" i="1"/>
  <c r="M153" i="1"/>
  <c r="L153" i="1"/>
  <c r="M152" i="1"/>
  <c r="L152" i="1"/>
  <c r="M151" i="1"/>
  <c r="L151" i="1"/>
  <c r="M150" i="1"/>
  <c r="L150" i="1"/>
  <c r="M149" i="1"/>
  <c r="L149" i="1"/>
  <c r="M148" i="1"/>
  <c r="L148" i="1"/>
  <c r="M147" i="1"/>
  <c r="L147" i="1"/>
  <c r="M146" i="1"/>
  <c r="L146" i="1"/>
  <c r="M145" i="1"/>
  <c r="L145" i="1"/>
  <c r="M144" i="1"/>
  <c r="L144" i="1"/>
  <c r="M143" i="1"/>
  <c r="L143" i="1"/>
  <c r="M142" i="1"/>
  <c r="L142" i="1"/>
  <c r="M141" i="1"/>
  <c r="L141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3" i="1"/>
  <c r="L83" i="1"/>
  <c r="M82" i="1"/>
  <c r="L82" i="1"/>
  <c r="J82" i="1"/>
  <c r="M81" i="1"/>
  <c r="L81" i="1"/>
  <c r="J81" i="1"/>
  <c r="M80" i="1"/>
  <c r="L80" i="1"/>
  <c r="J80" i="1"/>
  <c r="M77" i="1"/>
  <c r="L77" i="1"/>
  <c r="M76" i="1"/>
  <c r="L76" i="1"/>
  <c r="M75" i="1"/>
  <c r="L75" i="1"/>
  <c r="M74" i="1"/>
  <c r="L74" i="1"/>
  <c r="L69" i="1"/>
  <c r="M68" i="1"/>
  <c r="M72" i="1" s="1"/>
  <c r="L68" i="1"/>
  <c r="M65" i="1"/>
  <c r="M66" i="1" s="1"/>
  <c r="L65" i="1"/>
  <c r="L66" i="1" s="1"/>
  <c r="L62" i="1"/>
  <c r="L61" i="1" s="1"/>
  <c r="M54" i="1"/>
  <c r="L54" i="1"/>
  <c r="M53" i="1"/>
  <c r="L53" i="1"/>
  <c r="M52" i="1"/>
  <c r="L52" i="1"/>
  <c r="M51" i="1"/>
  <c r="L51" i="1"/>
  <c r="M50" i="1"/>
  <c r="L50" i="1"/>
  <c r="M49" i="1"/>
  <c r="L49" i="1"/>
  <c r="M47" i="1"/>
  <c r="L47" i="1"/>
  <c r="N47" i="1"/>
  <c r="M46" i="1"/>
  <c r="L46" i="1"/>
  <c r="N46" i="1"/>
  <c r="M45" i="1"/>
  <c r="L45" i="1"/>
  <c r="N45" i="1"/>
  <c r="M44" i="1"/>
  <c r="L44" i="1"/>
  <c r="N44" i="1"/>
  <c r="M43" i="1"/>
  <c r="L43" i="1"/>
  <c r="M26" i="1"/>
  <c r="L26" i="1"/>
  <c r="M25" i="1"/>
  <c r="L25" i="1"/>
  <c r="M24" i="1"/>
  <c r="L24" i="1"/>
  <c r="M20" i="1"/>
  <c r="L20" i="1"/>
  <c r="N20" i="1"/>
  <c r="M19" i="1"/>
  <c r="L19" i="1"/>
  <c r="N19" i="1"/>
  <c r="M18" i="1"/>
  <c r="L18" i="1"/>
  <c r="M15" i="1"/>
  <c r="M16" i="1" s="1"/>
  <c r="L15" i="1"/>
  <c r="N15" i="1"/>
  <c r="M42" i="1" l="1"/>
  <c r="M48" i="1"/>
  <c r="M78" i="1"/>
  <c r="M198" i="1"/>
  <c r="L198" i="1"/>
  <c r="L199" i="1" s="1"/>
  <c r="N6" i="1" s="1"/>
  <c r="L184" i="1"/>
  <c r="M184" i="1"/>
  <c r="L159" i="1"/>
  <c r="M96" i="1"/>
  <c r="L139" i="1"/>
  <c r="L72" i="1"/>
  <c r="L96" i="1"/>
  <c r="L87" i="1"/>
  <c r="L78" i="1"/>
  <c r="L42" i="1"/>
  <c r="L48" i="1"/>
  <c r="L23" i="1"/>
  <c r="L40" i="1" s="1"/>
  <c r="N24" i="1"/>
  <c r="O24" i="1" s="1"/>
  <c r="K24" i="1"/>
  <c r="N25" i="1"/>
  <c r="O25" i="1" s="1"/>
  <c r="K25" i="1"/>
  <c r="N26" i="1"/>
  <c r="O26" i="1" s="1"/>
  <c r="K26" i="1"/>
  <c r="O46" i="1"/>
  <c r="O47" i="1"/>
  <c r="O44" i="1"/>
  <c r="O20" i="1"/>
  <c r="O19" i="1"/>
  <c r="N149" i="1"/>
  <c r="O149" i="1" s="1"/>
  <c r="K149" i="1"/>
  <c r="N177" i="1"/>
  <c r="O177" i="1" s="1"/>
  <c r="K177" i="1"/>
  <c r="N191" i="1"/>
  <c r="O191" i="1" s="1"/>
  <c r="K191" i="1"/>
  <c r="N51" i="1"/>
  <c r="O51" i="1" s="1"/>
  <c r="K51" i="1"/>
  <c r="N83" i="1"/>
  <c r="O83" i="1" s="1"/>
  <c r="K83" i="1"/>
  <c r="N93" i="1"/>
  <c r="O93" i="1" s="1"/>
  <c r="K93" i="1"/>
  <c r="N101" i="1"/>
  <c r="O101" i="1" s="1"/>
  <c r="K101" i="1"/>
  <c r="N77" i="1"/>
  <c r="O77" i="1" s="1"/>
  <c r="K77" i="1"/>
  <c r="N104" i="1"/>
  <c r="O104" i="1" s="1"/>
  <c r="K104" i="1"/>
  <c r="N147" i="1"/>
  <c r="O147" i="1" s="1"/>
  <c r="K147" i="1"/>
  <c r="N157" i="1"/>
  <c r="O157" i="1" s="1"/>
  <c r="K157" i="1"/>
  <c r="N167" i="1"/>
  <c r="O167" i="1" s="1"/>
  <c r="K167" i="1"/>
  <c r="N175" i="1"/>
  <c r="O175" i="1" s="1"/>
  <c r="K175" i="1"/>
  <c r="N189" i="1"/>
  <c r="O189" i="1" s="1"/>
  <c r="K189" i="1"/>
  <c r="N197" i="1"/>
  <c r="O197" i="1" s="1"/>
  <c r="K197" i="1"/>
  <c r="N80" i="1"/>
  <c r="K80" i="1"/>
  <c r="N98" i="1"/>
  <c r="O98" i="1" s="1"/>
  <c r="K98" i="1"/>
  <c r="N141" i="1"/>
  <c r="O141" i="1" s="1"/>
  <c r="K141" i="1"/>
  <c r="N161" i="1"/>
  <c r="O161" i="1" s="1"/>
  <c r="K161" i="1"/>
  <c r="N169" i="1"/>
  <c r="O169" i="1" s="1"/>
  <c r="K169" i="1"/>
  <c r="N74" i="1"/>
  <c r="K74" i="1"/>
  <c r="N144" i="1"/>
  <c r="O144" i="1" s="1"/>
  <c r="K144" i="1"/>
  <c r="N152" i="1"/>
  <c r="O152" i="1" s="1"/>
  <c r="K152" i="1"/>
  <c r="N164" i="1"/>
  <c r="O164" i="1" s="1"/>
  <c r="K164" i="1"/>
  <c r="N172" i="1"/>
  <c r="K172" i="1"/>
  <c r="N180" i="1"/>
  <c r="O180" i="1" s="1"/>
  <c r="K180" i="1"/>
  <c r="N194" i="1"/>
  <c r="O194" i="1" s="1"/>
  <c r="K194" i="1"/>
  <c r="L16" i="1"/>
  <c r="L21" i="1"/>
  <c r="N49" i="1"/>
  <c r="K49" i="1"/>
  <c r="N81" i="1"/>
  <c r="O81" i="1" s="1"/>
  <c r="K81" i="1"/>
  <c r="N91" i="1"/>
  <c r="O91" i="1" s="1"/>
  <c r="K91" i="1"/>
  <c r="N99" i="1"/>
  <c r="O99" i="1" s="1"/>
  <c r="K99" i="1"/>
  <c r="N142" i="1"/>
  <c r="O142" i="1" s="1"/>
  <c r="K142" i="1"/>
  <c r="N150" i="1"/>
  <c r="O150" i="1" s="1"/>
  <c r="K150" i="1"/>
  <c r="N162" i="1"/>
  <c r="O162" i="1" s="1"/>
  <c r="K162" i="1"/>
  <c r="N170" i="1"/>
  <c r="O170" i="1" s="1"/>
  <c r="K170" i="1"/>
  <c r="N178" i="1"/>
  <c r="O178" i="1" s="1"/>
  <c r="K178" i="1"/>
  <c r="N192" i="1"/>
  <c r="O192" i="1" s="1"/>
  <c r="K192" i="1"/>
  <c r="N52" i="1"/>
  <c r="O52" i="1" s="1"/>
  <c r="K52" i="1"/>
  <c r="N62" i="1"/>
  <c r="M159" i="1"/>
  <c r="N148" i="1"/>
  <c r="O148" i="1" s="1"/>
  <c r="K148" i="1"/>
  <c r="N158" i="1"/>
  <c r="O158" i="1" s="1"/>
  <c r="K158" i="1"/>
  <c r="N168" i="1"/>
  <c r="O168" i="1" s="1"/>
  <c r="K168" i="1"/>
  <c r="N176" i="1"/>
  <c r="O176" i="1" s="1"/>
  <c r="K176" i="1"/>
  <c r="N190" i="1"/>
  <c r="K190" i="1"/>
  <c r="N145" i="1"/>
  <c r="O145" i="1" s="1"/>
  <c r="K145" i="1"/>
  <c r="N153" i="1"/>
  <c r="O153" i="1" s="1"/>
  <c r="K153" i="1"/>
  <c r="N165" i="1"/>
  <c r="O165" i="1" s="1"/>
  <c r="K165" i="1"/>
  <c r="N173" i="1"/>
  <c r="O173" i="1" s="1"/>
  <c r="K173" i="1"/>
  <c r="N187" i="1"/>
  <c r="K187" i="1"/>
  <c r="N195" i="1"/>
  <c r="O195" i="1" s="1"/>
  <c r="K195" i="1"/>
  <c r="N82" i="1"/>
  <c r="O82" i="1" s="1"/>
  <c r="K82" i="1"/>
  <c r="N92" i="1"/>
  <c r="O92" i="1" s="1"/>
  <c r="K92" i="1"/>
  <c r="N100" i="1"/>
  <c r="O100" i="1" s="1"/>
  <c r="K100" i="1"/>
  <c r="N143" i="1"/>
  <c r="O143" i="1" s="1"/>
  <c r="K143" i="1"/>
  <c r="N151" i="1"/>
  <c r="O151" i="1" s="1"/>
  <c r="K151" i="1"/>
  <c r="N163" i="1"/>
  <c r="O163" i="1" s="1"/>
  <c r="K163" i="1"/>
  <c r="N171" i="1"/>
  <c r="O171" i="1" s="1"/>
  <c r="K171" i="1"/>
  <c r="N179" i="1"/>
  <c r="O179" i="1" s="1"/>
  <c r="K179" i="1"/>
  <c r="N193" i="1"/>
  <c r="O193" i="1" s="1"/>
  <c r="K193" i="1"/>
  <c r="N75" i="1"/>
  <c r="O75" i="1" s="1"/>
  <c r="K75" i="1"/>
  <c r="N94" i="1"/>
  <c r="O94" i="1" s="1"/>
  <c r="K94" i="1"/>
  <c r="N102" i="1"/>
  <c r="O102" i="1" s="1"/>
  <c r="K102" i="1"/>
  <c r="O45" i="1"/>
  <c r="N53" i="1"/>
  <c r="O53" i="1" s="1"/>
  <c r="K53" i="1"/>
  <c r="N76" i="1"/>
  <c r="O76" i="1" s="1"/>
  <c r="K76" i="1"/>
  <c r="N95" i="1"/>
  <c r="O95" i="1" s="1"/>
  <c r="K95" i="1"/>
  <c r="N103" i="1"/>
  <c r="O103" i="1" s="1"/>
  <c r="K103" i="1"/>
  <c r="N146" i="1"/>
  <c r="O146" i="1" s="1"/>
  <c r="K146" i="1"/>
  <c r="N154" i="1"/>
  <c r="O154" i="1" s="1"/>
  <c r="K154" i="1"/>
  <c r="N166" i="1"/>
  <c r="O166" i="1" s="1"/>
  <c r="K166" i="1"/>
  <c r="N174" i="1"/>
  <c r="O174" i="1" s="1"/>
  <c r="K174" i="1"/>
  <c r="N188" i="1"/>
  <c r="O188" i="1" s="1"/>
  <c r="K188" i="1"/>
  <c r="N196" i="1"/>
  <c r="O196" i="1" s="1"/>
  <c r="K196" i="1"/>
  <c r="N89" i="1"/>
  <c r="K89" i="1"/>
  <c r="N90" i="1"/>
  <c r="O90" i="1" s="1"/>
  <c r="K90" i="1"/>
  <c r="N68" i="1"/>
  <c r="O68" i="1" s="1"/>
  <c r="K68" i="1"/>
  <c r="N54" i="1"/>
  <c r="O54" i="1" s="1"/>
  <c r="K54" i="1"/>
  <c r="N50" i="1"/>
  <c r="O50" i="1" s="1"/>
  <c r="K50" i="1"/>
  <c r="N43" i="1"/>
  <c r="K43" i="1"/>
  <c r="N18" i="1"/>
  <c r="O18" i="1" s="1"/>
  <c r="K18" i="1"/>
  <c r="N65" i="1"/>
  <c r="K65" i="1"/>
  <c r="M21" i="1"/>
  <c r="M40" i="1"/>
  <c r="N16" i="1"/>
  <c r="M199" i="1" l="1"/>
  <c r="O80" i="1"/>
  <c r="O79" i="1" s="1"/>
  <c r="N87" i="1"/>
  <c r="M63" i="1"/>
  <c r="O43" i="1"/>
  <c r="N42" i="1"/>
  <c r="O49" i="1"/>
  <c r="N48" i="1"/>
  <c r="O62" i="1"/>
  <c r="N61" i="1"/>
  <c r="O74" i="1"/>
  <c r="O73" i="1" s="1"/>
  <c r="N78" i="1"/>
  <c r="O69" i="1"/>
  <c r="O67" i="1" s="1"/>
  <c r="N72" i="1"/>
  <c r="N198" i="1"/>
  <c r="O187" i="1"/>
  <c r="O172" i="1"/>
  <c r="O160" i="1" s="1"/>
  <c r="N184" i="1"/>
  <c r="N96" i="1"/>
  <c r="L63" i="1"/>
  <c r="N40" i="1"/>
  <c r="O22" i="1"/>
  <c r="O17" i="1"/>
  <c r="N159" i="1"/>
  <c r="O140" i="1"/>
  <c r="O89" i="1"/>
  <c r="O88" i="1" s="1"/>
  <c r="O190" i="1"/>
  <c r="N21" i="1"/>
  <c r="N66" i="1"/>
  <c r="O65" i="1"/>
  <c r="O64" i="1" s="1"/>
  <c r="N63" i="1" l="1"/>
  <c r="N199" i="1" s="1"/>
  <c r="O199" i="1" s="1"/>
  <c r="O41" i="1"/>
  <c r="O185" i="1"/>
  <c r="J2" i="1"/>
  <c r="N7" i="1" l="1"/>
  <c r="N8" i="1" s="1"/>
  <c r="N200" i="1" l="1"/>
  <c r="M200" i="1"/>
</calcChain>
</file>

<file path=xl/sharedStrings.xml><?xml version="1.0" encoding="utf-8"?>
<sst xmlns="http://schemas.openxmlformats.org/spreadsheetml/2006/main" count="695" uniqueCount="422">
  <si>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</si>
  <si>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</si>
  <si>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</si>
  <si>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</si>
  <si>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</si>
  <si>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</si>
  <si>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</si>
  <si>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</si>
  <si>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</si>
  <si>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</si>
  <si>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</si>
  <si>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</si>
  <si>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</si>
  <si>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2.3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</si>
  <si>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</si>
  <si>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</si>
  <si>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</si>
  <si>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</si>
  <si>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</si>
  <si>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</si>
  <si>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</si>
  <si>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</si>
  <si>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</si>
  <si>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</si>
  <si>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</si>
  <si>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</si>
  <si>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</si>
  <si>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</si>
  <si>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</si>
  <si>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</si>
  <si>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</si>
  <si>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</si>
  <si>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</si>
  <si>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</si>
  <si>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</si>
  <si>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</si>
  <si>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</si>
  <si>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</si>
  <si>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</si>
  <si>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</si>
  <si>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</si>
  <si>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</si>
  <si>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</si>
  <si>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</si>
  <si>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</si>
  <si>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</si>
  <si>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</si>
  <si>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</si>
  <si>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9.7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</si>
  <si>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</si>
  <si>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</si>
  <si>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</si>
  <si>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</si>
  <si>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</si>
  <si>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</si>
  <si>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</si>
  <si>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</si>
  <si>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</si>
  <si>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</si>
  <si>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</si>
  <si>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</si>
  <si>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</si>
  <si>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</si>
  <si>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</si>
  <si>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</si>
  <si>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</si>
  <si>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</si>
  <si>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</si>
  <si>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</si>
  <si>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</si>
  <si>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</si>
  <si>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</si>
  <si>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</si>
  <si>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</si>
  <si>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</si>
  <si>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</si>
  <si>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</si>
  <si>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</si>
  <si>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</si>
  <si>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</si>
  <si>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</si>
  <si>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</si>
  <si>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</si>
  <si>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</si>
  <si>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</si>
  <si>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</si>
  <si>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</si>
  <si>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</si>
  <si>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</si>
  <si>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</si>
  <si>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12</t>
  </si>
  <si>
    <t>12.1</t>
  </si>
  <si>
    <t>TOTAL  COM BDI INCLUSO</t>
  </si>
  <si>
    <t>QUANTITATIVOS</t>
  </si>
  <si>
    <t>Total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</si>
  <si>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</si>
  <si>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</si>
  <si>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</si>
  <si>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</si>
  <si>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</si>
  <si>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</si>
  <si>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</si>
  <si>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</si>
  <si>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</si>
  <si>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</si>
  <si>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</si>
  <si>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</si>
  <si>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</si>
  <si>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</si>
  <si>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</si>
  <si>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</si>
  <si>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</si>
  <si>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</si>
  <si>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</si>
  <si>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</si>
  <si>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</si>
  <si>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</si>
  <si>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</si>
  <si>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</si>
  <si>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</si>
  <si>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</si>
  <si>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</si>
  <si>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</si>
  <si>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</si>
  <si>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</si>
  <si>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</si>
  <si>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</si>
  <si>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ORDEM DE SERVIÇO: 001/2018</t>
  </si>
  <si>
    <t>FOTO 11 Placa da Obra</t>
  </si>
  <si>
    <t>FOTO 11 Ponto de esgoto de 100mm</t>
  </si>
  <si>
    <t>FOTO 12 Registo de gaveta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</si>
  <si>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</si>
  <si>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</si>
  <si>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</si>
  <si>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</si>
  <si>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</si>
  <si>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ATERRO MANUAL DE VALAS COM AREIA PARA ATERRO E COMPACTAÇÃO MECANIZADA. AF_05/2016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</si>
  <si>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</si>
  <si>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</si>
  <si>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</si>
  <si>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</si>
  <si>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</si>
  <si>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</si>
  <si>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</si>
  <si>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</si>
  <si>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</si>
  <si>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</si>
  <si>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</si>
  <si>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</si>
  <si>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</si>
  <si>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ARMAÇÃO DE BLOCO, VIGA BALDRAME OU SAPATA UTILIZANDO AÇO CA-50 DE 6,3 MM - MONTAGEM. AF_06/2017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</si>
  <si>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</si>
  <si>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</si>
  <si>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</si>
  <si>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</si>
  <si>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</si>
  <si>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</si>
  <si>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</si>
  <si>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</si>
  <si>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</si>
  <si>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</si>
  <si>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</si>
  <si>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</si>
  <si>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</si>
  <si>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</si>
  <si>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CINTA DE AMARRAÇÃO DE ALVENARIA MOLDADA IN LOCO COM UTILIZAÇÃO DE BLOCOS CANALETA. AF_03/2016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</si>
  <si>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</si>
  <si>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</si>
  <si>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</si>
  <si>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</si>
  <si>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</si>
  <si>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</si>
  <si>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</si>
  <si>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</si>
  <si>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</si>
  <si>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</si>
  <si>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</si>
  <si>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</si>
  <si>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</si>
  <si>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</si>
  <si>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4.2.7</t>
  </si>
  <si>
    <t>VERGAS E CONTRAVERGAS</t>
  </si>
  <si>
    <t>4.3.1</t>
  </si>
  <si>
    <t>4.3.2</t>
  </si>
  <si>
    <t>4.3.3</t>
  </si>
  <si>
    <t>4.3.4</t>
  </si>
  <si>
    <t>4.4.1</t>
  </si>
  <si>
    <t>LAJES</t>
  </si>
  <si>
    <t>LAJE PRE-MOLDADA P/FORRO, SOBRECARGA 100KG/M2, VAOS ATE 3,50M/E=8CM, C/LAJOTAS E CAP.C/CONC FCK=20MPA, 3CM, INTER-EIXO 38CM, C/ESCORAMENTO (REAPR.3X) E FERRAGEM NEGATIVA</t>
  </si>
  <si>
    <t>MONTAGEM E DESMONTAGEM DE FÔRMA DE PILARES RETANGULARES E ESTRUTURAS SIMILARES COM ÁREA MÉDIA DAS SEÇÕES MAIOR QUE 0,25 M², PÉ-DIREITO SIMPLES, EM CHAPA DE MADEIRA COMPENSADA PLASTIFICADA, 18 UTILIZAÇÕES. AF_12/2015</t>
  </si>
  <si>
    <t>ARMAÇÃO DE LAJE DE UMA ESTRUTURA CONVENCIONAL DE CONCRETO ARMADO EM UMA EDIFICAÇÃO TÉRREA OU SOBRADO UTILIZANDO AÇO CA-50 DE 12,5 MM - MONTAGEM. AF_12/2015</t>
  </si>
  <si>
    <t>VERGA MOLDADA IN LOCO EM CONCRETO PARA JANELAS COM ATÉ 1,5 M DE VÃO. AF_03/2016</t>
  </si>
  <si>
    <t>CONTRAVERGA MOLDADA IN LOCO EM CONCRETO PARA VÃOS DE ATÉ 1,5 M DE COMPRIMENTO.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</si>
  <si>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</si>
  <si>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</si>
  <si>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</si>
  <si>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</si>
  <si>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</si>
  <si>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</si>
  <si>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</si>
  <si>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REVISAO GERAL DE TELHADOS DE TELHAS CERAMICAS</t>
  </si>
  <si>
    <t>TELHAMENTO COM TELHA CERÂMICA CAPA-CANAL, TIPO COLONIAL, COM MAIS DE 2 ÁGUAS,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</si>
  <si>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</si>
  <si>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</si>
  <si>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</si>
  <si>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EXECUÇÃO DE PASSEIO EM PISO INTERTRAVADO, COM BLOCO RETANGULAR COR NATURAL DE 20 X 10 CM, ESPESSURA 6 CM. AF_12/2015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</si>
  <si>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</si>
  <si>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</si>
  <si>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</si>
  <si>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>PORTA EM MADEIRA DE LEI, DE CORRER, LISA, SEMI-ÔCA 0,80X2,10M, INCLUSIVE BATENTES E FERRAGENS</t>
  </si>
  <si>
    <t>COBOGO DE CONCRETO (ELEMENTO VAZADO), 7X50X50CM, ASSENTADO COM ARGAMASSA TRACO 1:3 (CIMENTO E AREIA)</t>
  </si>
  <si>
    <t>PORTA DE CORRER DE ALUMÍNIO, COM DUAS FOLHAS PARA VIDRO, INCLUSO VIDRO LISO INCOLOR, FECHADURA E PUXADOR, SEM ALIZAR. AF_12/2019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</si>
  <si>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</si>
  <si>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</si>
  <si>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0107/2020</t>
  </si>
  <si>
    <t>0011/2020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</si>
  <si>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</si>
  <si>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</si>
  <si>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</si>
  <si>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</si>
  <si>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</si>
  <si>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</si>
  <si>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</si>
  <si>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</si>
  <si>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REVESTIMENTO CERÂMICO PARA PAREDES INTERNAS COM PLACAS TIPO ESMALTADA EXTRA DE DIMENSÕES 25X35 CM APLICADAS EM AMBIENTES DE ÁREA MAIOR QUE 5 M² NA ALTURA INTEIRA DAS PAREDES. AF_06/2014</t>
  </si>
  <si>
    <t xml:space="preserve">LOUÇAS E METAIS </t>
  </si>
  <si>
    <t>10.18.1</t>
  </si>
  <si>
    <t>10.18.2</t>
  </si>
  <si>
    <t>10.18.3</t>
  </si>
  <si>
    <t>10.18.4</t>
  </si>
  <si>
    <t>10.18.5</t>
  </si>
  <si>
    <t>UNIDADES DE TRATAMENTO</t>
  </si>
  <si>
    <t>10.19.1</t>
  </si>
  <si>
    <t>TANQUE SÉPTICO</t>
  </si>
  <si>
    <t>10.19.1.1</t>
  </si>
  <si>
    <t>CAIXA DE GORDURA SIMPLES (CAPACIDADE: 36L), RETANGULAR, EM ALVENARIA COM TIJOLOS CERÂMICOS MACIÇOS, DIMENSÕES INTERNAS = 0,2X0,4 M, ALTURA INTERNA = 0,8 M. AF_05/2018</t>
  </si>
  <si>
    <t>CAIXA DE INSPEÇÃO EM CONCRETO PRÉ-MOLDADO DN 60CM COM TAMPA H= 60CM - FORNECIMENTO E INSTALACAO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</si>
  <si>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</si>
  <si>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</si>
  <si>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</si>
  <si>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</si>
  <si>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</si>
  <si>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</si>
  <si>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</si>
  <si>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</si>
  <si>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</si>
  <si>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</si>
  <si>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</si>
  <si>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</si>
  <si>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</si>
  <si>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TUBO PVC, SERIE NORMAL, ESGOTO PREDIAL, DN 75 MM, FORNECIDO E INSTALADO EM PRUMADA DE ESGOTO SANITÁRIO OU VENTILAÇÃO. AF_12/2014</t>
  </si>
  <si>
    <t>TERMINAL DE VENTILAÇÃO EM PVC RÍGIDO SOLDÁVEL, PARA ESGOTO PRIMÁRIO, DIÂM = 75MM</t>
  </si>
  <si>
    <t>BANCADA DE MÁRMORE SINTÉTICO 120 X 60CM, COM CUBA INTEGRADA, INCLUSO SIFÃO TIPO GARRAFA EM PVC, VÁLVULA EM PLÁSTICO CROMADO TIPO AMERICANA E TORNEIRA CROMADA LONGA, DE PAREDE, PADRÃO POPULAR - FORNECIMENTO E INSTALAÇÃO. AF_12/2013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</si>
  <si>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</si>
  <si>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>PIA DE COZINHA COM BANCADA EM AO INOX, DIM 1,80X0,60, COM 01 CUBA, SIFO CROMADO, VLVULA CROMADA, TORNEIRA CROMADA, CONCRETADA E ASSENTADA.</t>
  </si>
  <si>
    <t>VASO SANITÁRIO SIFONADO COM CAIXA ACOPLADA LOUÇA BRANCA, INCLUSO ENGATE FLEXÍVEL EM PLÁSTICO BRANCO, 1/2  X 40CM - FORNECIMENTO E INSTALAÇÃO. AF_12/2013</t>
  </si>
  <si>
    <t>BARRA DE APOIO RETA, EM ALUMINIO, COMPRIMENTO 80 CM, DIAMETRO MINIMO 3 CM</t>
  </si>
  <si>
    <t>10.19.1.2</t>
  </si>
  <si>
    <t>10.19.1.3</t>
  </si>
  <si>
    <t>10.19.1.4</t>
  </si>
  <si>
    <t>10.19.1.5</t>
  </si>
  <si>
    <t>10.19.1.6</t>
  </si>
  <si>
    <t>10.19.1.7</t>
  </si>
  <si>
    <t>10.19.1.8</t>
  </si>
  <si>
    <t>10.19.1.9</t>
  </si>
  <si>
    <t>SUMIDOURO</t>
  </si>
  <si>
    <t>10.19.2</t>
  </si>
  <si>
    <t>10.19.2.1</t>
  </si>
  <si>
    <t>10.19.2.2</t>
  </si>
  <si>
    <t>10.19.2.3</t>
  </si>
  <si>
    <t>10.19.2.4</t>
  </si>
  <si>
    <t>10.19.2.5</t>
  </si>
  <si>
    <t>10.19.2.6</t>
  </si>
  <si>
    <t>MONTAGEM E DESMONTAGEM DE FÔRMA DE PILARES RETANGULARES E ESTRUTURAS SIMILARES COM ÁREA MÉDIA DAS SEÇÕES MAIOR QUE 0,25 M², PÉ-DIREITO SIMPLES, EM CHAPA DE MADEIRA COMPENSADA PLASTIFICADA, 10 UTILIZAÇÕES. AF_12/2015</t>
  </si>
  <si>
    <t>EXECUÇÃO DE PASSEIO (CALÇADA) OU PISO DE CONCRETO COM CONCRETO MOLDADO IN LOCO, USINADO, ACABAMENTO CONVENCIONAL, ESPESSURA 10 CM, ARMADO. AF_07/2016</t>
  </si>
  <si>
    <t>(COMPOSIÇÃO REPRESENTATIVA) DO SERVIÇO DE ALVENARIA DE VEDAÇÃO DE BLOCOS VAZADOS DE CONCRETO DE 14X19X39CM (ESPESSURA 14CM), PARA EDIFICAÇÃO HABITACIONAL UNIFAMILIAR (CASA) E EDIFICAÇÃO PÚBLICA PADRÃO. AF_12/2014</t>
  </si>
  <si>
    <t>LAJE PRE-MOLDADA P/PISO, SOBRECARGA 200KG/M2, VAOS ATE 3,50M/E=8CM, C/LAJOTAS E CAP.C/CONC FCK=20MPA, 4CM, INTER-EIXO 38CM, C/ESCORAMENTO (REAPR.3X) E FERRAGEM NEGATIVA</t>
  </si>
  <si>
    <t>BARRA LISA COM ARGAMASSA TRACO 1:4 (CIMENTO E AREIA GROSSA), ESPESSURA 2,0CM, INCLUSO ADITIVO IMPERMEABILIZANTE, PREPARO MECANICO DA ARGAMASSA</t>
  </si>
  <si>
    <t>TAMPA EM CONCRETO ARMADO 60X60X5CM P/CX INSPECAO/FOSSA SEPTICA</t>
  </si>
  <si>
    <t>ALVENARIA BLOCO CERMICO VEDAÇAO, 9X19X24CM, E=19CM, COM ARGAMASSA T5 - 1:2:8 (CIMENTO/CAL/AREIA), JUNTA=1CM - REV.08</t>
  </si>
  <si>
    <t>CAMADA DRENANTE COM BRITA NUM 3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</si>
  <si>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</si>
  <si>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</si>
  <si>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REGISTRO DE ESFERA, PVC, ROSCÁVEL, 3/4", FORNECIDO E INSTALADO EM RAMAL DE ÁGUA. AF_03/2015</t>
  </si>
  <si>
    <t>JOELHO PVC SOLDAVEL COM ROSCA 90º AGUA FRIA 25MMX3/4" - FORNECIMENTO E INSTALACAO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</si>
  <si>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</si>
  <si>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</si>
  <si>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JOELHO REDUCAO PVC SOLDAVEL 90º AGUA FRIA 25X20MM - FORNECIMENTO E INSTALACAO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</si>
  <si>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</si>
  <si>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 25 MM X 3/4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</si>
  <si>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</si>
  <si>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JOELHO 90 GRAUS, PVC, SOLDÁVEL, DN 25MM, INSTALADO EM RAMAL OU SUB-RAMAL DE ÁGUA - FORNECIMENTO E INSTALAÇÃO. AF_12/2014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</si>
  <si>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</si>
  <si>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</si>
  <si>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</si>
  <si>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</si>
  <si>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</si>
  <si>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TÊ COM BUCHA DE LATÃO NA BOLSA CENTRAL, PVC, SOLDÁVEL, DN 25MM X 1/2, INSTALADO EM PRUMADA DE ÁGUA - FORNECIMENTO E INSTALAÇÃO. AF_12/2014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</si>
  <si>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</si>
  <si>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</si>
  <si>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</si>
  <si>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</si>
  <si>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</si>
  <si>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</si>
  <si>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</si>
  <si>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</si>
  <si>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</si>
  <si>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</si>
  <si>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</si>
  <si>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</si>
  <si>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</si>
  <si>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</si>
  <si>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</si>
  <si>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</si>
  <si>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</si>
  <si>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</si>
  <si>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</si>
  <si>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</si>
  <si>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</si>
  <si>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</si>
  <si>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15</t>
  </si>
  <si>
    <t xml:space="preserve">SERVIÇOS FINAIS </t>
  </si>
  <si>
    <t>15.1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</si>
  <si>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</si>
  <si>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</si>
  <si>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</si>
  <si>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10 MM², ANTI-CHAMA 0,6/1,0 KV, PARA DISTRIBUIÇÃO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</si>
  <si>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</si>
  <si>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</si>
  <si>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</si>
  <si>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</si>
  <si>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</si>
  <si>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</si>
  <si>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</si>
  <si>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DISJUNTOR MONOPOLAR TIPO DIN, CORRENTE NOMINAL DE 10A - FORNECIMENTO E INSTALAÇÃO. AF_04/2016</t>
  </si>
  <si>
    <t>TOMADA BAIXA DE EMBUTIR (2 MÓDULOS), 2P+T 10 A, INCLUINDO SUPORTE E PLACA - FORNECIMENTO E INSTALAÇÃO. AF_12/2015</t>
  </si>
  <si>
    <t>DISJUNTOR MONOPOLAR TIPO DIN, CORRENTE NOMINAL DE 16A - FORNECIMENTO E INSTALAÇÃO. AF_04/2016</t>
  </si>
  <si>
    <t>DISJUNTOR MONOPOLAR TIPO DIN, CORRENTE NOMINAL DE 50A - FORNECIMENTO E INSTALAÇÃO. AF_04/2016</t>
  </si>
  <si>
    <t>DISPOSITIVO DE PROTEÇÃO CONTRA SURTO DE TENSÃO DPS 40KA - 175V</t>
  </si>
  <si>
    <t>DISJUNTOR BIPOLAR DR 25 A  - DISPOSITIVO RESIDUAL DIFERENCIAL, TIPO AC, 30MA, REF.5SM1 312-OMB, SIEMENS OU SIMILAR</t>
  </si>
  <si>
    <t>LUMINÁRIA TIPO PLAFON, DE SOBREPOR, COM 1 LÂMPADA LED 25WFORNECIMENTO E INSTALAÇÃO</t>
  </si>
  <si>
    <t>LUMINÁRIA TIPO PLAFON, DE SOBREPOR, COM 1 LÂMPADA FLUORESCENTE DE 15W- FORNECIMENTO E INSTALAÇÃO</t>
  </si>
  <si>
    <t>LUMINÁRIA ARANDELA TIPO TARTARUGA PARA 1 LÂMPADA LED - FORNECIMENTO E INSTALAÇÃO. AF_11/2017</t>
  </si>
  <si>
    <t>LUMINÁRIA TIPO PLAFON, COM 1 LAMPADA DE LED 50W- FORNECIMENTO E INSTALAÇÃO</t>
  </si>
  <si>
    <t>QUADRO DE DISTRIBUICAO DE ENERGIA EM CHAPA DE ACO GALVANIZADO, PARA 12 DISJUNTORES TERMOMAGNETICOS MONOPOLARES, COM BARRAMENTO TRIFASICO E NEUTRO - FORNECIMENTO E INSTALACAO</t>
  </si>
  <si>
    <t>QUADRO DE MEDIÇÃO TRIFÁSICA (ACIMA DE 10 KVA)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</si>
  <si>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</si>
  <si>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</si>
  <si>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</si>
  <si>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</si>
  <si>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</si>
  <si>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</si>
  <si>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</si>
  <si>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</si>
  <si>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</si>
  <si>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</si>
  <si>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15.1.11</t>
  </si>
  <si>
    <t>ALVENARIA DE VEDAÇÃO DE BLOCOS CERÂMICOS FURADOS NA HORIZONTAL DE 14X9X19CM (ESPESSURA 14CM, BLOCO DEITADO) DE PAREDES COM ÁREA LÍQUIDA MAIOR OU IGUAL A 6M² SEM VÃOS E ARGAMASSA DE ASSENTAMENTO COM PREPARO MANUAL. AF_06/2014</t>
  </si>
  <si>
    <t>EMBASAMENTO C/PEDRA ARGAMASSADA UTILIZANDO ARG.CIM/AREIA 1:4</t>
  </si>
  <si>
    <t>REATERRO MANUAL DE VALAS COM COMPACTAÇÃO MECANIZADA. AF_04/2016</t>
  </si>
  <si>
    <t>CHAPISCO APLICADO EM ALVENARIA (COM PRESENÇA DE VÃOS) E ESTRUTURAS DE CONCRETO DE FACHADA, COM COLHER DE PEDREIRO.  ARGAMASSA TRAÇO 1:3 COM PREPARO EM BETONEIRA 400L. AF_06/2014</t>
  </si>
  <si>
    <t>CAIACAO INT OU EXT SOBRE REVESTIMENTO LISO C/ADOCAO DE FIXADOR COM    COM DUAS DEMAOS</t>
  </si>
  <si>
    <t>EXECUÇÃO DE PASSEIO (CALÇADA) OU PISO DE CONCRETO COM CONCRETO MOLDADO IN LOCO, USINADO, ACABAMENTO CONVENCIONAL, ESPESSURA 6 CM, ARMADO. AF_07/2016</t>
  </si>
  <si>
    <t>CORRIMÃO SIMPLES, DIÂMETRO EXTERNO = 1 1/2", EM AÇO GALVANIZADO. AF_04/2019_P</t>
  </si>
  <si>
    <t>RAMPA PADRÃO PARA ACESSO DE DEFICIENTES A PASSEIO PÚBLICO, EM CONCRETO SIMPLES FCK=25MPA, DESEMPOLADA, PINTADA EM NOVACOR, 02 DEMÃOS E PISO TÁTIL DE ALERTA/DIRECIONAL.</t>
  </si>
  <si>
    <t>CONSTRUTORA: PLANFORTE CONSTRUÇÕES E PRESTADORA DE SERVIÇOS EIRELI - EPP</t>
  </si>
  <si>
    <t>TP 006/2020</t>
  </si>
  <si>
    <t>TOMADA DE PEÇO: TP 006/2020</t>
  </si>
  <si>
    <t>REFORMA DA UBS DO COSTA E SILVA</t>
  </si>
  <si>
    <t>OBRA: REFORMA DA UBSF DO COSTA E SILVA</t>
  </si>
  <si>
    <t>BUCHA DE REDUÇÃO LONGA DE PVC RÍGIDO SOLDÁVEL, MARROM, DIÂM = 50 X 25MM</t>
  </si>
  <si>
    <t>ELETRODUTO FLEXÍVEL CORRUGADO REFORÇADO, PVC, DN 25 MM (3/4"), PARA CIRCUITOS TERMINAIS, INSTALADO EM PAREDE - FORNECIMENTO E INSTALAÇÃO. AF_12/2015</t>
  </si>
  <si>
    <t>210 dias</t>
  </si>
  <si>
    <t>RELATÓRIO FOTOGRÁFICO BM06</t>
  </si>
  <si>
    <t>BM06</t>
  </si>
  <si>
    <t>Serviço Medido: PAVIMENTAÇÃO, ESQUADRIAS, LOUÇAS E METAIS, INST. ELÉTRICAS E SERV. FINAIS</t>
  </si>
  <si>
    <t xml:space="preserve">8.0 ESQUADRIAS </t>
  </si>
  <si>
    <t>8.1 KIT DE PORTA DE MADEIRA PARA PINTURA, SEMI-OCA (LEVE OU MÉDIA), PADRÃO POPULAR, 80X210CM, ESPESSURA DE 3,5CM, ITENS INCLUSOS: DOBRADIÇAS, MONTAGEM E INSTALAÇÃO DO BATENTE, FECHADURA COM EXECUÇÃO DO FURO - FORNECIMENTO E INSTALAÇÃO.</t>
  </si>
  <si>
    <t>Conforme quadro de esquadrias</t>
  </si>
  <si>
    <t>Porta de 0,80x2,10</t>
  </si>
  <si>
    <t>8.2 KIT DE PORTA DE MADEIRA FRISADA, SEMI-OCA (LEVE OU MÉDIA), PADRÃO MÉDIO, 70X210CM, ESPESSURA DE 3CM, ITENS INCLUSOS: DOBRADIÇAS, MONTAGEM E INSTALAÇÃO DE BATENTE, FECHADURA COM EXECUÇÃO DO FURO - FORNECIMENTO E INSTALAÇÃO</t>
  </si>
  <si>
    <t>Porta de 0,70x2,10</t>
  </si>
  <si>
    <t>8.3 PORTA EM MADEIRA DE LEI, DE CORRER, LISA, SEMI-ÔCA 0,80X2,10M, INCLUSIVE BATENTES E FERRAGENS</t>
  </si>
  <si>
    <t>PORTA DE CORRER DE ALUMÍNIO</t>
  </si>
  <si>
    <t>8.5 PORTA DE CORRER DE ALUMÍNIO, COM DUAS FOLHAS PARA VIDRO, INCLUSO VIDRO LISO INCOLOR, FECHADURA E PUXADOR, SEM ALIZAR.</t>
  </si>
  <si>
    <t>8.6 JANELA DE ALUMÍNIO DE CORRER COM 2 FOLHAS PARA VIDROS, COM VIDROS, BATENTE, ACABAMENTO COM ACETATO OU BRILHANTE E FERRAGENS. EXCLUSIVE ALIZAR E CONTRAMARCO. FORNECIMENTO E INSTALAÇÃO</t>
  </si>
  <si>
    <t>Janela de Correr</t>
  </si>
  <si>
    <t>8.7 JANELA FIXA DE ALUMÍNIO PARA VIDRO, COM VIDRO, BATENTE E FERRAGENS. EXCLUSIVE ACABAMENTO, ALIZAR E CONTRAMARCO. FORNECIMENTO E INSTALAÇÃO.</t>
  </si>
  <si>
    <t>Janela Fixa</t>
  </si>
  <si>
    <t>10.0 INSTALAÇÕES HIDRÁULICAS</t>
  </si>
  <si>
    <t xml:space="preserve">10.18 LOUÇAS E METAIS </t>
  </si>
  <si>
    <t>10.18.2 LAVATÓRIO LOUÇA BRANCA SUSPENSO, 29,5 X 39CM OU EQUIVALENTE, PADRÃO POPULAR, INCLUSO SIFÃO FLEXÍVEL EM PVC, VÁLVULA E ENGATE FLEXÍVEL 30CM EM PLÁSTICO E TORNEIRA CROMADA DE MESA, PADRÃO POPULAR - FORNECIMENTO E INSTALAÇÃO</t>
  </si>
  <si>
    <t>Conforme lista de materiais do projeto sanitário</t>
  </si>
  <si>
    <t>Lavatório de louça branca</t>
  </si>
  <si>
    <t>10.18.3 PIA DE COZINHA COM BANCADA EM AO INOX, DIM 1,80X0,60, COM 01 CUBA, SIFO CROMADO, VLVULA CROMADA, TORNEIRA CROMADA, CONCRETADA E ASSENTADA.</t>
  </si>
  <si>
    <t>17/08/2021 a 15/09/2021</t>
  </si>
  <si>
    <t>207 dias</t>
  </si>
  <si>
    <t xml:space="preserve">9.0 REVESTIMENTO E PINTURA </t>
  </si>
  <si>
    <t xml:space="preserve">9.7 REVESTIMENTO CERÂMICO PARA PAREDES INTERNAS COM PLACAS TIPO ESMALTADA EXTRA DE DIMENSÕES 25X35 CM APLICADAS EM AMBIENTES DE ÁREA MAIOR QUE 5 M² NA ALTURA INTEIRA DAS PAREDES. </t>
  </si>
  <si>
    <t>Memorial de Calculo na planilha Licitada</t>
  </si>
  <si>
    <t>Memorial de Calculo in loco</t>
  </si>
  <si>
    <t>=</t>
  </si>
  <si>
    <t>WC anexo(1,82*2+1,04*2)*2,25-(0,8*2,1+0,5*0,5)+ Copa (1,82*2+1,94*2)*2,5 -(0,8*2,1+0,5*0,5) +Esterilização (1,82*2+1,79*2)- (0,5*0,5+0,7*2,1+0,4*0,4)+ Expurgo (1,83*2+1,93*2) (0,7*2,1+0,4*0,4)+ WC FEM (1,84*2+1,5*2)-(0,5*0,5+0,8*2,1)+WC MASC (1,84*2+1,5*2)-(0,5*0,5+0,8*2,1)+ VACINA (2,83*2+2,12*2)-(0,8*2,1+1,2*0,7)</t>
  </si>
  <si>
    <t>WC anexo(1,82*2+1,04*2)*2,58-(0,8*2,1+0,5*0,5)+ Copa (1,82*2+1,94*2)*2,58 -(0,8*2,1+0,5*0,5) +Esterilização (1,82*2+1,79*2)*2,58 - (0,5*0,5+0,7*2,1+0,4*0,4)+ Expurgo (1,83*2+1,93*2)*2,58- (0,7*2,1+0,4*0,4)+ WC FEM (1,84*2+1,5*2)*2,58-(0,5*0,5+0,8*2,1)+WC MASC (1,84*2+1,5*2)*2,58-(0,5*0,5+0,8*2,1)+ VACINA (2,83*2+2,12*2)*2,58-(0,8*2,1+1,2*0,7)</t>
  </si>
  <si>
    <t>O aditivo de área</t>
  </si>
  <si>
    <t>Valor a mais desse item será de =</t>
  </si>
  <si>
    <t xml:space="preserve">15.0 SERVIÇOS FINAIS </t>
  </si>
  <si>
    <t>15.1.10 CORRIMÃO SIMPLES, DIÂMETRO EXTERNO</t>
  </si>
  <si>
    <t>Comprimento de corrimão</t>
  </si>
  <si>
    <t xml:space="preserve">Valor a mais </t>
  </si>
  <si>
    <t>Travamento que não estava na planilha</t>
  </si>
  <si>
    <t>OBS: Foi realizado uma PERDA E GANHA com item 7.4 EXECUÇÃO DE PASSEIO EM PISO INTERTRAVADO que não foi executado e com seu saldo pagará a área aditivada do item 9.7 REVESTIMENTO CERÂMICO PARA PAREDES INTERNAS no valor de RS1.179,58 e o item 15.1.10 CORRIMÃO SIMPLES no valor de R$ 370,27.</t>
  </si>
  <si>
    <t>FOTO 01 - Ubs Costa e Silva</t>
  </si>
  <si>
    <t>FOTO 02 - Revestimento Cerâmico de Parede e Barra de Apoio</t>
  </si>
  <si>
    <t>FOTO 03 - Execução de Bancada e Louça</t>
  </si>
  <si>
    <t xml:space="preserve">FOTO 04 - Posicionamento das Portas </t>
  </si>
  <si>
    <t xml:space="preserve">FOTO 05 - Posicionamento da Porta de Correr </t>
  </si>
  <si>
    <t xml:space="preserve">FOTO 06 - Colocação dos Pontos Elétricos </t>
  </si>
  <si>
    <t xml:space="preserve">FOTO 07 - Colocação dos Pontos Elétricos </t>
  </si>
  <si>
    <t>FOTO - 08 Posicionamentos das Janelas</t>
  </si>
  <si>
    <t>FOTO - 10 Posicionamento do Corrimão externo</t>
  </si>
  <si>
    <t>FOTO - 09 Posicionamento da Porta de Vidro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</si>
</sst>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b/>
      <sz val="36"/>
      <color rgb="FFFFFFFF"/>
      <name val="Calibri"/>
      <family val="2"/>
    </font>
    <font>
      <b/>
      <sz val="36"/>
      <name val="Calibri"/>
      <family val="2"/>
    </font>
    <font>
      <sz val="14"/>
      <color theme="1"/>
      <name val="Calibri"/>
      <family val="2"/>
      <scheme val="minor"/>
    </font>
    <font>
      <sz val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  <xf numFmtId="44" fontId="1" fillId="0" borderId="0" applyFont="0" applyFill="0" applyBorder="0" applyAlignment="0" applyProtection="0"/>
  </cellStyleXfs>
  <cellXfs count="32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Border="1"/>
    <xf numFmtId="2" fontId="5" fillId="0" borderId="0" xfId="6" applyNumberFormat="1" applyFont="1" applyBorder="1"/>
    <xf numFmtId="0" fontId="5" fillId="0" borderId="11" xfId="6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5" fillId="7" borderId="0" xfId="6" applyFont="1" applyFill="1"/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2" fontId="5" fillId="0" borderId="0" xfId="6" applyNumberFormat="1" applyFont="1" applyBorder="1" applyAlignment="1">
      <alignment vertical="center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3" fontId="34" fillId="0" borderId="15" xfId="1" applyFont="1" applyFill="1" applyBorder="1" applyAlignment="1">
      <alignment vertical="center"/>
    </xf>
    <xf numFmtId="49" fontId="5" fillId="4" borderId="15" xfId="0" applyNumberFormat="1" applyFont="1" applyFill="1" applyBorder="1" applyAlignment="1">
      <alignment horizontal="left" vertical="center" wrapText="1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5" fillId="7" borderId="1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4" fontId="5" fillId="0" borderId="0" xfId="6" applyNumberFormat="1" applyFont="1" applyBorder="1"/>
    <xf numFmtId="0" fontId="5" fillId="0" borderId="0" xfId="6" applyFont="1" applyBorder="1" applyAlignment="1">
      <alignment vertical="center"/>
    </xf>
    <xf numFmtId="4" fontId="5" fillId="0" borderId="0" xfId="6" applyNumberFormat="1" applyFont="1" applyBorder="1" applyAlignment="1">
      <alignment vertical="center"/>
    </xf>
    <xf numFmtId="168" fontId="3" fillId="5" borderId="15" xfId="0" applyNumberFormat="1" applyFont="1" applyFill="1" applyBorder="1" applyAlignment="1">
      <alignment vertical="center" wrapText="1"/>
    </xf>
    <xf numFmtId="168" fontId="3" fillId="9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39" fillId="5" borderId="15" xfId="0" applyNumberFormat="1" applyFont="1" applyFill="1" applyBorder="1" applyAlignment="1">
      <alignment horizontal="center" vertical="center"/>
    </xf>
    <xf numFmtId="49" fontId="39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168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5" fillId="4" borderId="15" xfId="0" applyNumberFormat="1" applyFont="1" applyFill="1" applyBorder="1" applyAlignment="1">
      <alignment vertical="center" wrapText="1"/>
    </xf>
    <xf numFmtId="0" fontId="5" fillId="5" borderId="15" xfId="0" applyNumberFormat="1" applyFont="1" applyFill="1" applyBorder="1" applyAlignment="1">
      <alignment vertical="center" wrapText="1"/>
    </xf>
    <xf numFmtId="168" fontId="3" fillId="4" borderId="15" xfId="0" applyNumberFormat="1" applyFont="1" applyFill="1" applyBorder="1" applyAlignment="1">
      <alignment horizontal="center" vertical="center" wrapText="1"/>
    </xf>
    <xf numFmtId="2" fontId="5" fillId="5" borderId="15" xfId="0" applyNumberFormat="1" applyFont="1" applyFill="1" applyBorder="1" applyAlignment="1">
      <alignment vertical="center" wrapText="1"/>
    </xf>
    <xf numFmtId="49" fontId="39" fillId="5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2" fontId="40" fillId="0" borderId="15" xfId="0" applyNumberFormat="1" applyFont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49" fontId="5" fillId="0" borderId="15" xfId="0" applyNumberFormat="1" applyFont="1" applyFill="1" applyBorder="1" applyAlignment="1">
      <alignment horizontal="left" vertical="center" wrapText="1"/>
    </xf>
    <xf numFmtId="14" fontId="0" fillId="0" borderId="0" xfId="0" applyNumberFormat="1"/>
    <xf numFmtId="0" fontId="5" fillId="0" borderId="15" xfId="6" applyFont="1" applyBorder="1"/>
    <xf numFmtId="0" fontId="5" fillId="0" borderId="10" xfId="6" applyFont="1" applyBorder="1"/>
    <xf numFmtId="49" fontId="5" fillId="0" borderId="15" xfId="0" applyNumberFormat="1" applyFont="1" applyFill="1" applyBorder="1" applyAlignment="1">
      <alignment horizontal="justify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168" fontId="5" fillId="0" borderId="15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vertical="center"/>
    </xf>
    <xf numFmtId="4" fontId="7" fillId="0" borderId="15" xfId="0" applyNumberFormat="1" applyFont="1" applyFill="1" applyBorder="1" applyAlignment="1">
      <alignment horizontal="right" vertical="center" wrapText="1"/>
    </xf>
    <xf numFmtId="165" fontId="5" fillId="0" borderId="15" xfId="3" applyFont="1" applyFill="1" applyBorder="1" applyAlignment="1">
      <alignment vertical="center"/>
    </xf>
    <xf numFmtId="164" fontId="5" fillId="0" borderId="15" xfId="0" applyNumberFormat="1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justify" vertical="center" wrapText="1"/>
    </xf>
    <xf numFmtId="0" fontId="5" fillId="0" borderId="15" xfId="0" applyFont="1" applyFill="1" applyBorder="1" applyAlignment="1">
      <alignment horizontal="center" vertical="center"/>
    </xf>
    <xf numFmtId="168" fontId="9" fillId="0" borderId="15" xfId="0" applyNumberFormat="1" applyFont="1" applyFill="1" applyBorder="1" applyAlignment="1">
      <alignment horizontal="center" vertical="center" wrapText="1"/>
    </xf>
    <xf numFmtId="4" fontId="9" fillId="0" borderId="15" xfId="0" applyNumberFormat="1" applyFont="1" applyFill="1" applyBorder="1" applyAlignment="1">
      <alignment horizontal="center" vertical="center"/>
    </xf>
    <xf numFmtId="2" fontId="7" fillId="0" borderId="15" xfId="0" applyNumberFormat="1" applyFont="1" applyFill="1" applyBorder="1" applyAlignment="1">
      <alignment horizontal="right" vertical="center" wrapText="1"/>
    </xf>
    <xf numFmtId="4" fontId="9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vertical="center" wrapText="1"/>
    </xf>
    <xf numFmtId="2" fontId="9" fillId="0" borderId="15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top" wrapText="1"/>
    </xf>
    <xf numFmtId="0" fontId="5" fillId="0" borderId="11" xfId="6" applyFont="1" applyBorder="1" applyAlignment="1">
      <alignment vertical="center"/>
    </xf>
    <xf numFmtId="0" fontId="33" fillId="0" borderId="15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right" vertical="top" wrapText="1"/>
    </xf>
    <xf numFmtId="0" fontId="44" fillId="0" borderId="11" xfId="0" applyFont="1" applyFill="1" applyBorder="1" applyAlignment="1">
      <alignment horizontal="left" vertical="top" wrapText="1"/>
    </xf>
    <xf numFmtId="0" fontId="44" fillId="0" borderId="15" xfId="0" applyFont="1" applyFill="1" applyBorder="1" applyAlignment="1">
      <alignment horizontal="center" vertical="top" wrapText="1"/>
    </xf>
    <xf numFmtId="44" fontId="23" fillId="0" borderId="11" xfId="7" applyFont="1" applyFill="1" applyBorder="1" applyAlignment="1">
      <alignment horizontal="center" vertical="top" wrapText="1"/>
    </xf>
    <xf numFmtId="0" fontId="23" fillId="0" borderId="15" xfId="0" applyFont="1" applyFill="1" applyBorder="1" applyAlignment="1">
      <alignment horizontal="center" vertical="top" wrapText="1"/>
    </xf>
    <xf numFmtId="0" fontId="44" fillId="0" borderId="9" xfId="0" applyFont="1" applyFill="1" applyBorder="1" applyAlignment="1">
      <alignment horizontal="right" vertical="top" wrapText="1"/>
    </xf>
    <xf numFmtId="44" fontId="23" fillId="0" borderId="15" xfId="7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9" fillId="6" borderId="10" xfId="0" applyNumberFormat="1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43" fillId="13" borderId="9" xfId="0" applyFont="1" applyFill="1" applyBorder="1" applyAlignment="1">
      <alignment horizontal="left" wrapText="1"/>
    </xf>
    <xf numFmtId="0" fontId="43" fillId="13" borderId="10" xfId="0" applyFont="1" applyFill="1" applyBorder="1" applyAlignment="1">
      <alignment horizontal="left" wrapText="1"/>
    </xf>
    <xf numFmtId="0" fontId="43" fillId="13" borderId="11" xfId="0" applyFont="1" applyFill="1" applyBorder="1" applyAlignment="1">
      <alignment horizontal="left" wrapText="1"/>
    </xf>
    <xf numFmtId="0" fontId="21" fillId="6" borderId="9" xfId="6" applyFont="1" applyFill="1" applyBorder="1"/>
    <xf numFmtId="0" fontId="21" fillId="6" borderId="10" xfId="6" applyFont="1" applyFill="1" applyBorder="1"/>
    <xf numFmtId="0" fontId="15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0" fontId="14" fillId="3" borderId="11" xfId="6" applyFont="1" applyFill="1" applyBorder="1" applyAlignment="1">
      <alignment vertical="center" wrapText="1"/>
    </xf>
    <xf numFmtId="0" fontId="44" fillId="0" borderId="10" xfId="0" applyFont="1" applyFill="1" applyBorder="1" applyAlignment="1">
      <alignment horizontal="center" vertical="top" wrapText="1"/>
    </xf>
    <xf numFmtId="0" fontId="44" fillId="0" borderId="11" xfId="0" applyFont="1" applyFill="1" applyBorder="1" applyAlignment="1">
      <alignment horizontal="center" vertical="top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41" fillId="8" borderId="1" xfId="0" applyFont="1" applyFill="1" applyBorder="1" applyAlignment="1">
      <alignment horizontal="center" vertical="center" wrapText="1"/>
    </xf>
    <xf numFmtId="0" fontId="42" fillId="8" borderId="2" xfId="0" applyFont="1" applyFill="1" applyBorder="1" applyAlignment="1">
      <alignment horizontal="center" vertical="center" wrapText="1"/>
    </xf>
    <xf numFmtId="0" fontId="42" fillId="8" borderId="3" xfId="0" applyFont="1" applyFill="1" applyBorder="1" applyAlignment="1">
      <alignment horizontal="center" vertical="center" wrapText="1"/>
    </xf>
    <xf numFmtId="0" fontId="42" fillId="8" borderId="4" xfId="0" applyFont="1" applyFill="1" applyBorder="1" applyAlignment="1">
      <alignment horizontal="center" vertical="center" wrapText="1"/>
    </xf>
    <xf numFmtId="0" fontId="42" fillId="8" borderId="0" xfId="0" applyFont="1" applyFill="1" applyBorder="1" applyAlignment="1">
      <alignment horizontal="center" vertical="center" wrapText="1"/>
    </xf>
    <xf numFmtId="0" fontId="42" fillId="8" borderId="5" xfId="0" applyFont="1" applyFill="1" applyBorder="1" applyAlignment="1">
      <alignment horizontal="center" vertical="center" wrapText="1"/>
    </xf>
    <xf numFmtId="0" fontId="42" fillId="8" borderId="6" xfId="0" applyFont="1" applyFill="1" applyBorder="1" applyAlignment="1">
      <alignment horizontal="center" vertical="center" wrapText="1"/>
    </xf>
    <xf numFmtId="0" fontId="42" fillId="8" borderId="7" xfId="0" applyFont="1" applyFill="1" applyBorder="1" applyAlignment="1">
      <alignment horizontal="center" vertical="center" wrapText="1"/>
    </xf>
    <xf numFmtId="0" fontId="42" fillId="8" borderId="8" xfId="0" applyFont="1" applyFill="1" applyBorder="1" applyAlignment="1">
      <alignment horizontal="center" vertical="center" wrapText="1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23" fillId="7" borderId="0" xfId="0" applyFont="1" applyFill="1" applyBorder="1" applyAlignment="1">
      <alignment horizontal="center" vertical="top" wrapText="1"/>
    </xf>
    <xf numFmtId="0" fontId="5" fillId="12" borderId="9" xfId="6" applyFont="1" applyFill="1" applyBorder="1" applyAlignment="1">
      <alignment horizontal="left" wrapText="1"/>
    </xf>
    <xf numFmtId="0" fontId="5" fillId="12" borderId="10" xfId="6" applyFont="1" applyFill="1" applyBorder="1" applyAlignment="1">
      <alignment horizontal="left" wrapText="1"/>
    </xf>
    <xf numFmtId="0" fontId="5" fillId="12" borderId="11" xfId="6" applyFont="1" applyFill="1" applyBorder="1" applyAlignment="1">
      <alignment horizontal="left" wrapText="1"/>
    </xf>
    <xf numFmtId="0" fontId="0" fillId="0" borderId="15" xfId="0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8">
    <cellStyle name="Moeda" xfId="7" builtinId="4"/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285749</xdr:colOff>
      <xdr:row>5</xdr:row>
      <xdr:rowOff>157162</xdr:rowOff>
    </xdr:from>
    <xdr:to>
      <xdr:col>5</xdr:col>
      <xdr:colOff>590550</xdr:colOff>
      <xdr:row>19</xdr:row>
      <xdr:rowOff>104775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2109787"/>
          <a:ext cx="3486151" cy="2614613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5</xdr:row>
      <xdr:rowOff>142874</xdr:rowOff>
    </xdr:from>
    <xdr:to>
      <xdr:col>12</xdr:col>
      <xdr:colOff>231775</xdr:colOff>
      <xdr:row>19</xdr:row>
      <xdr:rowOff>114299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2095499"/>
          <a:ext cx="3517900" cy="263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22</xdr:row>
      <xdr:rowOff>57150</xdr:rowOff>
    </xdr:from>
    <xdr:to>
      <xdr:col>5</xdr:col>
      <xdr:colOff>719966</xdr:colOff>
      <xdr:row>37</xdr:row>
      <xdr:rowOff>38099</xdr:rowOff>
    </xdr:to>
    <xdr:pic>
      <xdr:nvPicPr>
        <xdr:cNvPr id="6" name="Imagem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77" t="16912"/>
        <a:stretch/>
      </xdr:blipFill>
      <xdr:spPr>
        <a:xfrm>
          <a:off x="238125" y="5257800"/>
          <a:ext cx="3663191" cy="2838449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21</xdr:row>
      <xdr:rowOff>161926</xdr:rowOff>
    </xdr:from>
    <xdr:to>
      <xdr:col>12</xdr:col>
      <xdr:colOff>479424</xdr:colOff>
      <xdr:row>37</xdr:row>
      <xdr:rowOff>95250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5172076"/>
          <a:ext cx="3975099" cy="29813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39</xdr:row>
      <xdr:rowOff>19561</xdr:rowOff>
    </xdr:from>
    <xdr:to>
      <xdr:col>5</xdr:col>
      <xdr:colOff>0</xdr:colOff>
      <xdr:row>55</xdr:row>
      <xdr:rowOff>162118</xdr:rowOff>
    </xdr:to>
    <xdr:pic>
      <xdr:nvPicPr>
        <xdr:cNvPr id="8" name="Imagem 7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65" t="2837"/>
        <a:stretch/>
      </xdr:blipFill>
      <xdr:spPr>
        <a:xfrm>
          <a:off x="904875" y="8468236"/>
          <a:ext cx="2276475" cy="3190557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40</xdr:row>
      <xdr:rowOff>66859</xdr:rowOff>
    </xdr:from>
    <xdr:to>
      <xdr:col>12</xdr:col>
      <xdr:colOff>460028</xdr:colOff>
      <xdr:row>54</xdr:row>
      <xdr:rowOff>69913</xdr:rowOff>
    </xdr:to>
    <xdr:pic>
      <xdr:nvPicPr>
        <xdr:cNvPr id="9" name="Imagem 8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4" t="6666"/>
        <a:stretch/>
      </xdr:blipFill>
      <xdr:spPr>
        <a:xfrm>
          <a:off x="4114800" y="8706034"/>
          <a:ext cx="4012853" cy="2670054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57</xdr:row>
      <xdr:rowOff>106252</xdr:rowOff>
    </xdr:from>
    <xdr:to>
      <xdr:col>5</xdr:col>
      <xdr:colOff>333374</xdr:colOff>
      <xdr:row>73</xdr:row>
      <xdr:rowOff>112286</xdr:rowOff>
    </xdr:to>
    <xdr:pic>
      <xdr:nvPicPr>
        <xdr:cNvPr id="10" name="Imagem 9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45" t="50513" r="41307" b="8328"/>
        <a:stretch/>
      </xdr:blipFill>
      <xdr:spPr>
        <a:xfrm>
          <a:off x="523875" y="11993452"/>
          <a:ext cx="2990849" cy="3054034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57</xdr:row>
      <xdr:rowOff>79374</xdr:rowOff>
    </xdr:from>
    <xdr:to>
      <xdr:col>11</xdr:col>
      <xdr:colOff>409575</xdr:colOff>
      <xdr:row>73</xdr:row>
      <xdr:rowOff>104774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0" y="11966574"/>
          <a:ext cx="2305050" cy="30734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85724</xdr:colOff>
      <xdr:row>77</xdr:row>
      <xdr:rowOff>19050</xdr:rowOff>
    </xdr:from>
    <xdr:to>
      <xdr:col>12</xdr:col>
      <xdr:colOff>520021</xdr:colOff>
      <xdr:row>90</xdr:row>
      <xdr:rowOff>123825</xdr:rowOff>
    </xdr:to>
    <xdr:pic>
      <xdr:nvPicPr>
        <xdr:cNvPr id="12" name="Imagem 11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0" t="9050" r="15331"/>
        <a:stretch/>
      </xdr:blipFill>
      <xdr:spPr>
        <a:xfrm>
          <a:off x="4095749" y="15725775"/>
          <a:ext cx="4091897" cy="2581275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495301</xdr:colOff>
      <xdr:row>75</xdr:row>
      <xdr:rowOff>47624</xdr:rowOff>
    </xdr:from>
    <xdr:to>
      <xdr:col>5</xdr:col>
      <xdr:colOff>56970</xdr:colOff>
      <xdr:row>91</xdr:row>
      <xdr:rowOff>171449</xdr:rowOff>
    </xdr:to>
    <xdr:pic>
      <xdr:nvPicPr>
        <xdr:cNvPr id="13" name="Imagem 12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371"/>
        <a:stretch/>
      </xdr:blipFill>
      <xdr:spPr>
        <a:xfrm>
          <a:off x="1104901" y="15373349"/>
          <a:ext cx="2133419" cy="3171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8">
          <cell r="J6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7"/>
  <sheetViews>
    <sheetView view="pageBreakPreview" topLeftCell="A119" zoomScale="80" zoomScaleNormal="90" zoomScaleSheetLayoutView="80" workbookViewId="0">
      <selection activeCell="C207" sqref="C207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5703125" bestFit="1" customWidth="1"/>
    <col min="19" max="19" width="11.5703125" bestFit="1" customWidth="1"/>
  </cols>
  <sheetData>
    <row r="1" spans="1:20" ht="24.75" customHeight="1" x14ac:dyDescent="0.25">
      <c r="A1" s="238"/>
      <c r="B1" s="239"/>
      <c r="C1" s="245" t="s">
        <v>374</v>
      </c>
      <c r="D1" s="245"/>
      <c r="E1" s="245"/>
      <c r="F1" s="245"/>
      <c r="G1" s="245"/>
      <c r="H1" s="245"/>
      <c r="I1" s="245"/>
      <c r="J1" s="246" t="s">
        <v>103</v>
      </c>
      <c r="K1" s="246"/>
      <c r="L1" s="246"/>
      <c r="M1" s="246"/>
      <c r="N1" s="246"/>
      <c r="O1" s="246"/>
    </row>
    <row r="2" spans="1:20" ht="43.5" customHeight="1" x14ac:dyDescent="0.25">
      <c r="A2" s="240"/>
      <c r="B2" s="241"/>
      <c r="C2" s="245"/>
      <c r="D2" s="245"/>
      <c r="E2" s="245"/>
      <c r="F2" s="245"/>
      <c r="G2" s="245"/>
      <c r="H2" s="245"/>
      <c r="I2" s="245"/>
      <c r="J2" s="247">
        <f>M199</f>
        <v>18027.400000000001</v>
      </c>
      <c r="K2" s="248"/>
      <c r="L2" s="248"/>
      <c r="M2" s="248"/>
      <c r="N2" s="248"/>
      <c r="O2" s="248"/>
    </row>
    <row r="3" spans="1:20" x14ac:dyDescent="0.25">
      <c r="A3" s="215" t="s">
        <v>98</v>
      </c>
      <c r="B3" s="216"/>
      <c r="C3" s="217" t="s">
        <v>99</v>
      </c>
      <c r="D3" s="217"/>
      <c r="E3" s="152" t="s">
        <v>215</v>
      </c>
      <c r="F3" s="153"/>
      <c r="G3" s="153"/>
      <c r="H3" s="153"/>
      <c r="I3" s="154">
        <v>44098</v>
      </c>
      <c r="J3" s="224"/>
      <c r="K3" s="224"/>
      <c r="L3" s="224"/>
      <c r="M3" s="224"/>
      <c r="N3" s="224"/>
      <c r="O3" s="224"/>
    </row>
    <row r="4" spans="1:20" x14ac:dyDescent="0.25">
      <c r="A4" s="72" t="s">
        <v>101</v>
      </c>
      <c r="B4" s="73" t="s">
        <v>374</v>
      </c>
      <c r="C4" s="217" t="s">
        <v>100</v>
      </c>
      <c r="D4" s="217"/>
      <c r="E4" s="219" t="s">
        <v>366</v>
      </c>
      <c r="F4" s="220"/>
      <c r="G4" s="221"/>
      <c r="H4" s="153"/>
      <c r="I4" s="155"/>
      <c r="J4" s="3"/>
      <c r="K4" s="225" t="s">
        <v>107</v>
      </c>
      <c r="L4" s="225"/>
      <c r="M4" s="1"/>
      <c r="N4" s="252" t="s">
        <v>372</v>
      </c>
      <c r="O4" s="253"/>
      <c r="Q4" s="183"/>
    </row>
    <row r="5" spans="1:20" x14ac:dyDescent="0.25">
      <c r="A5" s="72" t="s">
        <v>102</v>
      </c>
      <c r="B5" s="72" t="s">
        <v>368</v>
      </c>
      <c r="C5" s="236" t="s">
        <v>131</v>
      </c>
      <c r="D5" s="237"/>
      <c r="E5" s="167" t="s">
        <v>214</v>
      </c>
      <c r="F5" s="2"/>
      <c r="G5" s="2"/>
      <c r="H5" s="2"/>
      <c r="I5" s="1"/>
      <c r="J5" s="3"/>
      <c r="K5" s="229" t="s">
        <v>108</v>
      </c>
      <c r="L5" s="229"/>
      <c r="M5" s="64"/>
      <c r="N5" s="226" t="s">
        <v>396</v>
      </c>
      <c r="O5" s="226"/>
      <c r="Q5" s="183"/>
      <c r="S5" s="183">
        <v>44342</v>
      </c>
    </row>
    <row r="6" spans="1:20" x14ac:dyDescent="0.25">
      <c r="A6" s="259" t="s">
        <v>375</v>
      </c>
      <c r="B6" s="260"/>
      <c r="C6" s="260"/>
      <c r="D6" s="260"/>
      <c r="E6" s="1"/>
      <c r="F6" s="2"/>
      <c r="G6" s="2"/>
      <c r="H6" s="2"/>
      <c r="I6" s="1"/>
      <c r="J6" s="3"/>
      <c r="K6" s="249" t="s">
        <v>109</v>
      </c>
      <c r="L6" s="249"/>
      <c r="M6" s="63"/>
      <c r="N6" s="251">
        <f>L199</f>
        <v>86793.249999999985</v>
      </c>
      <c r="O6" s="251"/>
      <c r="S6" s="183">
        <v>44424</v>
      </c>
    </row>
    <row r="7" spans="1:20" x14ac:dyDescent="0.25">
      <c r="A7" s="261"/>
      <c r="B7" s="262"/>
      <c r="C7" s="262"/>
      <c r="D7" s="262"/>
      <c r="E7" s="4"/>
      <c r="F7" s="5"/>
      <c r="G7" s="5"/>
      <c r="H7" s="5"/>
      <c r="I7" s="4"/>
      <c r="J7" s="6"/>
      <c r="K7" s="229" t="s">
        <v>110</v>
      </c>
      <c r="L7" s="229"/>
      <c r="M7" s="229"/>
      <c r="N7" s="250">
        <f>N199</f>
        <v>86793.249999999985</v>
      </c>
      <c r="O7" s="251"/>
      <c r="S7">
        <f>S6-S5</f>
        <v>82</v>
      </c>
      <c r="T7">
        <f>114+82</f>
        <v>196</v>
      </c>
    </row>
    <row r="8" spans="1:20" x14ac:dyDescent="0.25">
      <c r="A8" s="51" t="s">
        <v>104</v>
      </c>
      <c r="B8" s="51" t="s">
        <v>132</v>
      </c>
      <c r="C8" s="51" t="s">
        <v>105</v>
      </c>
      <c r="D8" s="55">
        <v>44425</v>
      </c>
      <c r="E8" s="55">
        <v>44454</v>
      </c>
      <c r="F8" s="52"/>
      <c r="G8" s="52"/>
      <c r="H8" s="52"/>
      <c r="I8" s="53"/>
      <c r="J8" s="54"/>
      <c r="K8" s="230" t="s">
        <v>106</v>
      </c>
      <c r="L8" s="230"/>
      <c r="M8" s="53"/>
      <c r="N8" s="227">
        <f>N6-N7</f>
        <v>0</v>
      </c>
      <c r="O8" s="228"/>
    </row>
    <row r="9" spans="1:20" x14ac:dyDescent="0.25">
      <c r="A9" s="244" t="s">
        <v>4</v>
      </c>
      <c r="B9" s="242" t="s">
        <v>5</v>
      </c>
      <c r="C9" s="233" t="s">
        <v>2</v>
      </c>
      <c r="D9" s="257" t="s">
        <v>3</v>
      </c>
      <c r="E9" s="222" t="s">
        <v>0</v>
      </c>
      <c r="F9" s="222"/>
      <c r="G9" s="223"/>
      <c r="H9" s="222"/>
      <c r="I9" s="222"/>
      <c r="J9" s="222"/>
      <c r="K9" s="254" t="s">
        <v>97</v>
      </c>
      <c r="L9" s="30"/>
      <c r="M9" s="32" t="s">
        <v>1</v>
      </c>
      <c r="N9" s="33"/>
      <c r="O9" s="254" t="s">
        <v>97</v>
      </c>
    </row>
    <row r="10" spans="1:20" ht="9.75" customHeight="1" x14ac:dyDescent="0.25">
      <c r="A10" s="244"/>
      <c r="B10" s="243"/>
      <c r="C10" s="234"/>
      <c r="D10" s="258"/>
      <c r="E10" s="231" t="s">
        <v>95</v>
      </c>
      <c r="F10" s="31"/>
      <c r="G10" s="218" t="s">
        <v>112</v>
      </c>
      <c r="H10" s="103"/>
      <c r="I10" s="231" t="s">
        <v>96</v>
      </c>
      <c r="J10" s="263" t="s">
        <v>94</v>
      </c>
      <c r="K10" s="255"/>
      <c r="L10" s="233" t="s">
        <v>95</v>
      </c>
      <c r="M10" s="223" t="s">
        <v>96</v>
      </c>
      <c r="N10" s="223" t="s">
        <v>94</v>
      </c>
      <c r="O10" s="255"/>
    </row>
    <row r="11" spans="1:20" ht="11.25" customHeight="1" x14ac:dyDescent="0.25">
      <c r="A11" s="244"/>
      <c r="B11" s="243"/>
      <c r="C11" s="234"/>
      <c r="D11" s="258"/>
      <c r="E11" s="231"/>
      <c r="F11" s="104"/>
      <c r="G11" s="218"/>
      <c r="H11" s="103"/>
      <c r="I11" s="231"/>
      <c r="J11" s="263"/>
      <c r="K11" s="255"/>
      <c r="L11" s="234"/>
      <c r="M11" s="231"/>
      <c r="N11" s="231"/>
      <c r="O11" s="255"/>
    </row>
    <row r="12" spans="1:20" ht="10.5" customHeight="1" x14ac:dyDescent="0.25">
      <c r="A12" s="233"/>
      <c r="B12" s="243"/>
      <c r="C12" s="234"/>
      <c r="D12" s="258"/>
      <c r="E12" s="231"/>
      <c r="F12" s="105"/>
      <c r="G12" s="218"/>
      <c r="H12" s="106">
        <v>0.94</v>
      </c>
      <c r="I12" s="232"/>
      <c r="J12" s="264"/>
      <c r="K12" s="256"/>
      <c r="L12" s="235"/>
      <c r="M12" s="232"/>
      <c r="N12" s="232"/>
      <c r="O12" s="256"/>
    </row>
    <row r="13" spans="1:20" x14ac:dyDescent="0.25">
      <c r="A13" s="107"/>
      <c r="B13" s="107"/>
      <c r="C13" s="107"/>
      <c r="D13" s="107"/>
      <c r="E13" s="107"/>
      <c r="F13" s="108"/>
      <c r="G13" s="108"/>
      <c r="H13" s="109"/>
      <c r="I13" s="34"/>
      <c r="J13" s="35"/>
      <c r="K13" s="56"/>
      <c r="L13" s="34"/>
      <c r="M13" s="34"/>
      <c r="N13" s="34"/>
      <c r="O13" s="110"/>
    </row>
    <row r="14" spans="1:20" x14ac:dyDescent="0.25">
      <c r="A14" s="169">
        <v>1</v>
      </c>
      <c r="B14" s="168" t="s">
        <v>133</v>
      </c>
      <c r="C14" s="112"/>
      <c r="D14" s="113"/>
      <c r="E14" s="111"/>
      <c r="F14" s="114"/>
      <c r="G14" s="114"/>
      <c r="H14" s="115"/>
      <c r="I14" s="38"/>
      <c r="J14" s="39"/>
      <c r="K14" s="39"/>
      <c r="L14" s="40"/>
      <c r="M14" s="41"/>
      <c r="N14" s="41"/>
      <c r="O14" s="116">
        <v>0</v>
      </c>
    </row>
    <row r="15" spans="1:20" ht="25.5" x14ac:dyDescent="0.25">
      <c r="A15" s="117" t="s">
        <v>6</v>
      </c>
      <c r="B15" s="118" t="s">
        <v>7</v>
      </c>
      <c r="C15" s="119" t="s">
        <v>8</v>
      </c>
      <c r="D15" s="170">
        <v>366.34899999999999</v>
      </c>
      <c r="E15" s="120">
        <v>4.5</v>
      </c>
      <c r="F15" s="121"/>
      <c r="G15" s="148">
        <v>4.5</v>
      </c>
      <c r="H15" s="37">
        <v>435.99</v>
      </c>
      <c r="I15" s="7">
        <v>0</v>
      </c>
      <c r="J15" s="128">
        <f>I15+G15</f>
        <v>4.5</v>
      </c>
      <c r="K15" s="59" t="s">
        <v>111</v>
      </c>
      <c r="L15" s="7">
        <f>ROUND(E15*D15,2)</f>
        <v>1648.57</v>
      </c>
      <c r="M15" s="7">
        <f>ROUND(I15*D15,2)</f>
        <v>0</v>
      </c>
      <c r="N15" s="7">
        <f>ROUND(J15*D15,2)</f>
        <v>1648.57</v>
      </c>
      <c r="O15" s="122" t="s">
        <v>111</v>
      </c>
    </row>
    <row r="16" spans="1:20" x14ac:dyDescent="0.25">
      <c r="A16" s="117"/>
      <c r="B16" s="118"/>
      <c r="C16" s="119"/>
      <c r="D16" s="120"/>
      <c r="E16" s="120"/>
      <c r="F16" s="121"/>
      <c r="G16" s="36"/>
      <c r="H16" s="37"/>
      <c r="I16" s="7"/>
      <c r="J16" s="8"/>
      <c r="K16" s="45"/>
      <c r="L16" s="9">
        <f>SUM(L15:L15)</f>
        <v>1648.57</v>
      </c>
      <c r="M16" s="9">
        <f>SUM(M15:M15)</f>
        <v>0</v>
      </c>
      <c r="N16" s="9">
        <f>SUM(N15:N15)</f>
        <v>1648.57</v>
      </c>
      <c r="O16" s="122"/>
    </row>
    <row r="17" spans="1:15" x14ac:dyDescent="0.25">
      <c r="A17" s="169">
        <v>2</v>
      </c>
      <c r="B17" s="168" t="s">
        <v>9</v>
      </c>
      <c r="C17" s="112"/>
      <c r="D17" s="113"/>
      <c r="E17" s="111"/>
      <c r="F17" s="114"/>
      <c r="G17" s="42"/>
      <c r="H17" s="43">
        <v>258.52999999999997</v>
      </c>
      <c r="I17" s="44"/>
      <c r="J17" s="45"/>
      <c r="K17" s="57"/>
      <c r="L17" s="40"/>
      <c r="M17" s="40"/>
      <c r="N17" s="40"/>
      <c r="O17" s="123">
        <f>SUM(O18:O20)</f>
        <v>0</v>
      </c>
    </row>
    <row r="18" spans="1:15" ht="25.5" x14ac:dyDescent="0.25">
      <c r="A18" s="117" t="s">
        <v>10</v>
      </c>
      <c r="B18" s="118" t="s">
        <v>134</v>
      </c>
      <c r="C18" s="119" t="s">
        <v>11</v>
      </c>
      <c r="D18" s="170">
        <v>63.11</v>
      </c>
      <c r="E18" s="120">
        <v>4.4800000000000004</v>
      </c>
      <c r="F18" s="121"/>
      <c r="G18" s="125">
        <v>4.4800000000000004</v>
      </c>
      <c r="H18" s="126">
        <v>1664.68</v>
      </c>
      <c r="I18" s="127">
        <v>0</v>
      </c>
      <c r="J18" s="128">
        <f>I18+G18</f>
        <v>4.4800000000000004</v>
      </c>
      <c r="K18" s="45">
        <f>E18-J18</f>
        <v>0</v>
      </c>
      <c r="L18" s="7">
        <f>ROUND(E18*D18,2)</f>
        <v>282.73</v>
      </c>
      <c r="M18" s="7">
        <f>ROUND(I18*D18,2)</f>
        <v>0</v>
      </c>
      <c r="N18" s="7">
        <f>ROUND(J18*D18,2)</f>
        <v>282.73</v>
      </c>
      <c r="O18" s="129">
        <f>L18-N18</f>
        <v>0</v>
      </c>
    </row>
    <row r="19" spans="1:15" ht="25.5" x14ac:dyDescent="0.25">
      <c r="A19" s="117" t="s">
        <v>12</v>
      </c>
      <c r="B19" s="118" t="s">
        <v>135</v>
      </c>
      <c r="C19" s="119" t="s">
        <v>8</v>
      </c>
      <c r="D19" s="170">
        <v>4.6399999999999997</v>
      </c>
      <c r="E19" s="120">
        <v>7.8390000000000004</v>
      </c>
      <c r="F19" s="121"/>
      <c r="G19" s="125">
        <v>7.8390000000000004</v>
      </c>
      <c r="H19" s="37">
        <v>860.01</v>
      </c>
      <c r="I19" s="179">
        <v>0</v>
      </c>
      <c r="J19" s="128">
        <f>I19+G19</f>
        <v>7.8390000000000004</v>
      </c>
      <c r="K19" s="45">
        <f>E19-J19</f>
        <v>0</v>
      </c>
      <c r="L19" s="7">
        <f>ROUND(E19*D19,2)</f>
        <v>36.369999999999997</v>
      </c>
      <c r="M19" s="7">
        <f>ROUND(I19*D19,2)</f>
        <v>0</v>
      </c>
      <c r="N19" s="7">
        <f>ROUND(J19*D19,2)</f>
        <v>36.369999999999997</v>
      </c>
      <c r="O19" s="129">
        <f>L19-N19</f>
        <v>0</v>
      </c>
    </row>
    <row r="20" spans="1:15" ht="25.5" x14ac:dyDescent="0.25">
      <c r="A20" s="117" t="s">
        <v>13</v>
      </c>
      <c r="B20" s="118" t="s">
        <v>136</v>
      </c>
      <c r="C20" s="119" t="s">
        <v>11</v>
      </c>
      <c r="D20" s="170">
        <v>83.85</v>
      </c>
      <c r="E20" s="120">
        <v>32.629989999999999</v>
      </c>
      <c r="F20" s="121"/>
      <c r="G20" s="143">
        <v>32.629989999999999</v>
      </c>
      <c r="H20" s="130"/>
      <c r="I20" s="179">
        <v>0</v>
      </c>
      <c r="J20" s="8">
        <f>I20+G20</f>
        <v>32.629989999999999</v>
      </c>
      <c r="K20" s="45">
        <f>E20-J20</f>
        <v>0</v>
      </c>
      <c r="L20" s="7">
        <f>ROUND(E20*D20,2)</f>
        <v>2736.02</v>
      </c>
      <c r="M20" s="7">
        <f>ROUND(I20*D20,2)</f>
        <v>0</v>
      </c>
      <c r="N20" s="7">
        <f>ROUND(J20*D20,2)</f>
        <v>2736.02</v>
      </c>
      <c r="O20" s="129">
        <f>L20-N20</f>
        <v>0</v>
      </c>
    </row>
    <row r="21" spans="1:15" x14ac:dyDescent="0.25">
      <c r="A21" s="117"/>
      <c r="B21" s="118"/>
      <c r="C21" s="119"/>
      <c r="D21" s="120"/>
      <c r="E21" s="120"/>
      <c r="F21" s="121"/>
      <c r="G21" s="121"/>
      <c r="H21" s="130"/>
      <c r="I21" s="7"/>
      <c r="J21" s="8"/>
      <c r="K21" s="45"/>
      <c r="L21" s="9">
        <f>SUM(L18:L20)</f>
        <v>3055.12</v>
      </c>
      <c r="M21" s="9">
        <f>SUM(M18:M20)</f>
        <v>0</v>
      </c>
      <c r="N21" s="9">
        <f>SUM(N18:N20)</f>
        <v>3055.12</v>
      </c>
      <c r="O21" s="110"/>
    </row>
    <row r="22" spans="1:15" x14ac:dyDescent="0.25">
      <c r="A22" s="169">
        <v>3</v>
      </c>
      <c r="B22" s="168" t="s">
        <v>137</v>
      </c>
      <c r="C22" s="112"/>
      <c r="D22" s="113"/>
      <c r="E22" s="111"/>
      <c r="F22" s="114"/>
      <c r="G22" s="114"/>
      <c r="H22" s="115"/>
      <c r="I22" s="40"/>
      <c r="J22" s="45"/>
      <c r="K22" s="65"/>
      <c r="L22" s="40"/>
      <c r="M22" s="40"/>
      <c r="N22" s="40"/>
      <c r="O22" s="99">
        <f>SUM(O24:O39)</f>
        <v>0</v>
      </c>
    </row>
    <row r="23" spans="1:15" x14ac:dyDescent="0.25">
      <c r="A23" s="137" t="s">
        <v>16</v>
      </c>
      <c r="B23" s="138" t="s">
        <v>138</v>
      </c>
      <c r="C23" s="139"/>
      <c r="D23" s="140"/>
      <c r="E23" s="140"/>
      <c r="F23" s="141"/>
      <c r="G23" s="49"/>
      <c r="H23" s="50">
        <v>42.63</v>
      </c>
      <c r="I23" s="46"/>
      <c r="J23" s="47"/>
      <c r="K23" s="47"/>
      <c r="L23" s="48">
        <f>SUM(L24:L31)</f>
        <v>556.6099999999999</v>
      </c>
      <c r="M23" s="48"/>
      <c r="N23" s="48"/>
      <c r="O23" s="142"/>
    </row>
    <row r="24" spans="1:15" ht="25.5" x14ac:dyDescent="0.25">
      <c r="A24" s="117" t="s">
        <v>139</v>
      </c>
      <c r="B24" s="131" t="s">
        <v>134</v>
      </c>
      <c r="C24" s="119" t="s">
        <v>11</v>
      </c>
      <c r="D24" s="170">
        <v>63.106999999999999</v>
      </c>
      <c r="E24" s="120">
        <v>0.88</v>
      </c>
      <c r="F24" s="121"/>
      <c r="G24" s="148">
        <v>0.88</v>
      </c>
      <c r="H24" s="37">
        <v>34.64</v>
      </c>
      <c r="I24" s="10">
        <v>0</v>
      </c>
      <c r="J24" s="128">
        <f>I24+G24</f>
        <v>0.88</v>
      </c>
      <c r="K24" s="45">
        <f t="shared" ref="K24:K39" si="0">E24-J24</f>
        <v>0</v>
      </c>
      <c r="L24" s="7">
        <f t="shared" ref="L24:L39" si="1">ROUND(E24*D24,2)</f>
        <v>55.53</v>
      </c>
      <c r="M24" s="7">
        <f>ROUND(I24*D24,2)</f>
        <v>0</v>
      </c>
      <c r="N24" s="7">
        <f t="shared" ref="N24:N39" si="2">ROUND(J24*D24,2)</f>
        <v>55.53</v>
      </c>
      <c r="O24" s="132">
        <f t="shared" ref="O24:O39" si="3">L24-N24</f>
        <v>0</v>
      </c>
    </row>
    <row r="25" spans="1:15" ht="25.5" x14ac:dyDescent="0.25">
      <c r="A25" s="117" t="s">
        <v>140</v>
      </c>
      <c r="B25" s="131" t="s">
        <v>135</v>
      </c>
      <c r="C25" s="119" t="s">
        <v>8</v>
      </c>
      <c r="D25" s="170">
        <v>4.6399999999999997</v>
      </c>
      <c r="E25" s="120">
        <v>1.44</v>
      </c>
      <c r="F25" s="121"/>
      <c r="G25" s="148">
        <v>1.44</v>
      </c>
      <c r="H25" s="37">
        <v>16.329999999999998</v>
      </c>
      <c r="I25" s="10">
        <v>0</v>
      </c>
      <c r="J25" s="128">
        <f t="shared" ref="J25:J39" si="4">I25+G25</f>
        <v>1.44</v>
      </c>
      <c r="K25" s="45">
        <f t="shared" si="0"/>
        <v>0</v>
      </c>
      <c r="L25" s="7">
        <f t="shared" si="1"/>
        <v>6.68</v>
      </c>
      <c r="M25" s="7">
        <f>ROUND(I25*D25,2)</f>
        <v>0</v>
      </c>
      <c r="N25" s="7">
        <f t="shared" si="2"/>
        <v>6.68</v>
      </c>
      <c r="O25" s="129">
        <f t="shared" si="3"/>
        <v>0</v>
      </c>
    </row>
    <row r="26" spans="1:15" ht="25.5" x14ac:dyDescent="0.25">
      <c r="A26" s="117" t="s">
        <v>141</v>
      </c>
      <c r="B26" s="131" t="s">
        <v>148</v>
      </c>
      <c r="C26" s="119" t="s">
        <v>11</v>
      </c>
      <c r="D26" s="170">
        <v>481.2</v>
      </c>
      <c r="E26" s="120">
        <v>7.0000000000000007E-2</v>
      </c>
      <c r="F26" s="121"/>
      <c r="G26" s="148">
        <v>7.0000000000000007E-2</v>
      </c>
      <c r="H26" s="37">
        <v>12.26</v>
      </c>
      <c r="I26" s="7">
        <v>0</v>
      </c>
      <c r="J26" s="128">
        <f t="shared" si="4"/>
        <v>7.0000000000000007E-2</v>
      </c>
      <c r="K26" s="45">
        <f t="shared" si="0"/>
        <v>0</v>
      </c>
      <c r="L26" s="7">
        <f t="shared" si="1"/>
        <v>33.68</v>
      </c>
      <c r="M26" s="7">
        <f>ROUND(I26*D26,2)</f>
        <v>0</v>
      </c>
      <c r="N26" s="7">
        <f t="shared" si="2"/>
        <v>33.68</v>
      </c>
      <c r="O26" s="129">
        <f t="shared" si="3"/>
        <v>0</v>
      </c>
    </row>
    <row r="27" spans="1:15" ht="25.5" x14ac:dyDescent="0.25">
      <c r="A27" s="117" t="s">
        <v>142</v>
      </c>
      <c r="B27" s="131" t="s">
        <v>149</v>
      </c>
      <c r="C27" s="119" t="s">
        <v>8</v>
      </c>
      <c r="D27" s="170">
        <v>41.16</v>
      </c>
      <c r="E27" s="120">
        <v>3.84</v>
      </c>
      <c r="F27" s="121"/>
      <c r="G27" s="148">
        <v>3.84</v>
      </c>
      <c r="H27" s="37"/>
      <c r="I27" s="7">
        <v>0</v>
      </c>
      <c r="J27" s="128">
        <f t="shared" si="4"/>
        <v>3.84</v>
      </c>
      <c r="K27" s="45">
        <f t="shared" si="0"/>
        <v>0</v>
      </c>
      <c r="L27" s="7">
        <f t="shared" si="1"/>
        <v>158.05000000000001</v>
      </c>
      <c r="M27" s="7">
        <f>ROUND(I27*D27,2)</f>
        <v>0</v>
      </c>
      <c r="N27" s="7">
        <f t="shared" si="2"/>
        <v>158.05000000000001</v>
      </c>
      <c r="O27" s="129">
        <f t="shared" si="3"/>
        <v>0</v>
      </c>
    </row>
    <row r="28" spans="1:15" ht="25.5" x14ac:dyDescent="0.25">
      <c r="A28" s="117" t="s">
        <v>143</v>
      </c>
      <c r="B28" s="131" t="s">
        <v>150</v>
      </c>
      <c r="C28" s="119" t="s">
        <v>22</v>
      </c>
      <c r="D28" s="170">
        <v>10.218999999999999</v>
      </c>
      <c r="E28" s="120">
        <v>6.08</v>
      </c>
      <c r="F28" s="121"/>
      <c r="G28" s="148">
        <v>6.08</v>
      </c>
      <c r="H28" s="37"/>
      <c r="I28" s="7">
        <v>0</v>
      </c>
      <c r="J28" s="128">
        <f t="shared" si="4"/>
        <v>6.08</v>
      </c>
      <c r="K28" s="45">
        <f t="shared" si="0"/>
        <v>0</v>
      </c>
      <c r="L28" s="7">
        <f t="shared" si="1"/>
        <v>62.13</v>
      </c>
      <c r="M28" s="7">
        <f t="shared" ref="M28:M39" si="5">ROUND(I28*D28,2)</f>
        <v>0</v>
      </c>
      <c r="N28" s="7">
        <f t="shared" si="2"/>
        <v>62.13</v>
      </c>
      <c r="O28" s="129">
        <f t="shared" si="3"/>
        <v>0</v>
      </c>
    </row>
    <row r="29" spans="1:15" ht="25.5" x14ac:dyDescent="0.25">
      <c r="A29" s="117" t="s">
        <v>144</v>
      </c>
      <c r="B29" s="131" t="s">
        <v>151</v>
      </c>
      <c r="C29" s="119" t="s">
        <v>11</v>
      </c>
      <c r="D29" s="170">
        <v>294.73554999999999</v>
      </c>
      <c r="E29" s="120">
        <v>0.57998799999999995</v>
      </c>
      <c r="F29" s="121"/>
      <c r="G29" s="120">
        <v>0.57998799999999995</v>
      </c>
      <c r="H29" s="37"/>
      <c r="I29" s="7">
        <v>0</v>
      </c>
      <c r="J29" s="128">
        <f t="shared" si="4"/>
        <v>0.57998799999999995</v>
      </c>
      <c r="K29" s="45">
        <f t="shared" si="0"/>
        <v>0</v>
      </c>
      <c r="L29" s="7">
        <f t="shared" si="1"/>
        <v>170.94</v>
      </c>
      <c r="M29" s="7">
        <f t="shared" si="5"/>
        <v>0</v>
      </c>
      <c r="N29" s="7">
        <f t="shared" si="2"/>
        <v>170.94</v>
      </c>
      <c r="O29" s="129">
        <f t="shared" si="3"/>
        <v>0</v>
      </c>
    </row>
    <row r="30" spans="1:15" x14ac:dyDescent="0.25">
      <c r="A30" s="117" t="s">
        <v>145</v>
      </c>
      <c r="B30" s="131" t="s">
        <v>152</v>
      </c>
      <c r="C30" s="119" t="s">
        <v>11</v>
      </c>
      <c r="D30" s="170">
        <v>104.855</v>
      </c>
      <c r="E30" s="120">
        <v>0.57998799999999995</v>
      </c>
      <c r="F30" s="121"/>
      <c r="G30" s="120">
        <v>0.57998799999999995</v>
      </c>
      <c r="H30" s="37"/>
      <c r="I30" s="7">
        <v>0</v>
      </c>
      <c r="J30" s="128">
        <f t="shared" si="4"/>
        <v>0.57998799999999995</v>
      </c>
      <c r="K30" s="45">
        <f t="shared" si="0"/>
        <v>0</v>
      </c>
      <c r="L30" s="7">
        <f t="shared" si="1"/>
        <v>60.81</v>
      </c>
      <c r="M30" s="7">
        <f t="shared" si="5"/>
        <v>0</v>
      </c>
      <c r="N30" s="7">
        <f t="shared" si="2"/>
        <v>60.81</v>
      </c>
      <c r="O30" s="129">
        <f t="shared" si="3"/>
        <v>0</v>
      </c>
    </row>
    <row r="31" spans="1:15" x14ac:dyDescent="0.25">
      <c r="A31" s="117" t="s">
        <v>146</v>
      </c>
      <c r="B31" s="131" t="s">
        <v>153</v>
      </c>
      <c r="C31" s="119" t="s">
        <v>11</v>
      </c>
      <c r="D31" s="170">
        <v>38.255499999999998</v>
      </c>
      <c r="E31" s="120">
        <v>0.2298</v>
      </c>
      <c r="F31" s="121"/>
      <c r="G31" s="120">
        <v>0.2298</v>
      </c>
      <c r="H31" s="37"/>
      <c r="I31" s="7">
        <v>0</v>
      </c>
      <c r="J31" s="128">
        <f t="shared" si="4"/>
        <v>0.2298</v>
      </c>
      <c r="K31" s="45">
        <f t="shared" si="0"/>
        <v>0</v>
      </c>
      <c r="L31" s="7">
        <f t="shared" si="1"/>
        <v>8.7899999999999991</v>
      </c>
      <c r="M31" s="7">
        <f t="shared" si="5"/>
        <v>0</v>
      </c>
      <c r="N31" s="7">
        <f t="shared" si="2"/>
        <v>8.7899999999999991</v>
      </c>
      <c r="O31" s="129">
        <f t="shared" si="3"/>
        <v>0</v>
      </c>
    </row>
    <row r="32" spans="1:15" x14ac:dyDescent="0.25">
      <c r="A32" s="137" t="s">
        <v>17</v>
      </c>
      <c r="B32" s="138" t="s">
        <v>147</v>
      </c>
      <c r="C32" s="139"/>
      <c r="D32" s="140"/>
      <c r="E32" s="140"/>
      <c r="F32" s="141"/>
      <c r="G32" s="49"/>
      <c r="H32" s="50">
        <v>42.63</v>
      </c>
      <c r="I32" s="46"/>
      <c r="J32" s="47"/>
      <c r="K32" s="47"/>
      <c r="L32" s="48">
        <f>SUM(L33:L39)</f>
        <v>1055.7199999999998</v>
      </c>
      <c r="M32" s="48"/>
      <c r="N32" s="48"/>
      <c r="O32" s="142"/>
    </row>
    <row r="33" spans="1:15" ht="25.5" x14ac:dyDescent="0.25">
      <c r="A33" s="117" t="s">
        <v>154</v>
      </c>
      <c r="B33" s="131" t="s">
        <v>161</v>
      </c>
      <c r="C33" s="119" t="s">
        <v>8</v>
      </c>
      <c r="D33" s="170">
        <v>47.69</v>
      </c>
      <c r="E33" s="120">
        <v>4.16</v>
      </c>
      <c r="F33" s="121"/>
      <c r="G33" s="148">
        <v>4.16</v>
      </c>
      <c r="H33" s="37"/>
      <c r="I33" s="7">
        <v>0</v>
      </c>
      <c r="J33" s="128">
        <f t="shared" si="4"/>
        <v>4.16</v>
      </c>
      <c r="K33" s="45">
        <f t="shared" si="0"/>
        <v>0</v>
      </c>
      <c r="L33" s="7">
        <f t="shared" si="1"/>
        <v>198.39</v>
      </c>
      <c r="M33" s="7">
        <f t="shared" si="5"/>
        <v>0</v>
      </c>
      <c r="N33" s="7">
        <f t="shared" si="2"/>
        <v>198.39</v>
      </c>
      <c r="O33" s="129">
        <f t="shared" si="3"/>
        <v>0</v>
      </c>
    </row>
    <row r="34" spans="1:15" ht="38.25" x14ac:dyDescent="0.25">
      <c r="A34" s="117" t="s">
        <v>155</v>
      </c>
      <c r="B34" s="131" t="s">
        <v>162</v>
      </c>
      <c r="C34" s="119" t="s">
        <v>22</v>
      </c>
      <c r="D34" s="170">
        <v>11.72</v>
      </c>
      <c r="E34" s="120">
        <v>12.99</v>
      </c>
      <c r="F34" s="121"/>
      <c r="G34" s="148">
        <v>12.99</v>
      </c>
      <c r="H34" s="37"/>
      <c r="I34" s="7">
        <v>0</v>
      </c>
      <c r="J34" s="128">
        <f t="shared" si="4"/>
        <v>12.99</v>
      </c>
      <c r="K34" s="45">
        <f t="shared" si="0"/>
        <v>0</v>
      </c>
      <c r="L34" s="7">
        <f t="shared" si="1"/>
        <v>152.24</v>
      </c>
      <c r="M34" s="7">
        <f t="shared" si="5"/>
        <v>0</v>
      </c>
      <c r="N34" s="7">
        <f t="shared" si="2"/>
        <v>152.24</v>
      </c>
      <c r="O34" s="129">
        <f t="shared" si="3"/>
        <v>0</v>
      </c>
    </row>
    <row r="35" spans="1:15" ht="38.25" x14ac:dyDescent="0.25">
      <c r="A35" s="117" t="s">
        <v>156</v>
      </c>
      <c r="B35" s="131" t="s">
        <v>163</v>
      </c>
      <c r="C35" s="119" t="s">
        <v>22</v>
      </c>
      <c r="D35" s="170">
        <v>9.09</v>
      </c>
      <c r="E35" s="120">
        <v>6.59</v>
      </c>
      <c r="F35" s="121"/>
      <c r="G35" s="148">
        <v>6.59</v>
      </c>
      <c r="H35" s="37"/>
      <c r="I35" s="7">
        <v>0</v>
      </c>
      <c r="J35" s="128">
        <f t="shared" si="4"/>
        <v>6.59</v>
      </c>
      <c r="K35" s="45">
        <f t="shared" si="0"/>
        <v>0</v>
      </c>
      <c r="L35" s="7">
        <f t="shared" si="1"/>
        <v>59.9</v>
      </c>
      <c r="M35" s="7">
        <f t="shared" si="5"/>
        <v>0</v>
      </c>
      <c r="N35" s="7">
        <f t="shared" si="2"/>
        <v>59.9</v>
      </c>
      <c r="O35" s="129">
        <f t="shared" si="3"/>
        <v>0</v>
      </c>
    </row>
    <row r="36" spans="1:15" ht="38.25" x14ac:dyDescent="0.25">
      <c r="A36" s="117" t="s">
        <v>157</v>
      </c>
      <c r="B36" s="131" t="s">
        <v>164</v>
      </c>
      <c r="C36" s="119" t="s">
        <v>22</v>
      </c>
      <c r="D36" s="170">
        <v>7.83</v>
      </c>
      <c r="E36" s="120">
        <v>11.39</v>
      </c>
      <c r="F36" s="121"/>
      <c r="G36" s="148">
        <v>11.39</v>
      </c>
      <c r="H36" s="37"/>
      <c r="I36" s="7">
        <v>0</v>
      </c>
      <c r="J36" s="128">
        <f t="shared" si="4"/>
        <v>11.39</v>
      </c>
      <c r="K36" s="45">
        <f t="shared" si="0"/>
        <v>0</v>
      </c>
      <c r="L36" s="7">
        <f t="shared" si="1"/>
        <v>89.18</v>
      </c>
      <c r="M36" s="7">
        <f t="shared" si="5"/>
        <v>0</v>
      </c>
      <c r="N36" s="7">
        <f t="shared" si="2"/>
        <v>89.18</v>
      </c>
      <c r="O36" s="129">
        <f t="shared" si="3"/>
        <v>0</v>
      </c>
    </row>
    <row r="37" spans="1:15" ht="25.5" x14ac:dyDescent="0.25">
      <c r="A37" s="117" t="s">
        <v>158</v>
      </c>
      <c r="B37" s="131" t="s">
        <v>151</v>
      </c>
      <c r="C37" s="119" t="s">
        <v>11</v>
      </c>
      <c r="D37" s="170">
        <v>294.74</v>
      </c>
      <c r="E37" s="120">
        <v>0.34</v>
      </c>
      <c r="F37" s="121"/>
      <c r="G37" s="148">
        <v>0.34</v>
      </c>
      <c r="H37" s="37"/>
      <c r="I37" s="7">
        <v>0</v>
      </c>
      <c r="J37" s="128">
        <f t="shared" si="4"/>
        <v>0.34</v>
      </c>
      <c r="K37" s="45">
        <f t="shared" si="0"/>
        <v>0</v>
      </c>
      <c r="L37" s="7">
        <f t="shared" si="1"/>
        <v>100.21</v>
      </c>
      <c r="M37" s="7">
        <f t="shared" si="5"/>
        <v>0</v>
      </c>
      <c r="N37" s="7">
        <f t="shared" si="2"/>
        <v>100.21</v>
      </c>
      <c r="O37" s="129">
        <f t="shared" si="3"/>
        <v>0</v>
      </c>
    </row>
    <row r="38" spans="1:15" x14ac:dyDescent="0.25">
      <c r="A38" s="117" t="s">
        <v>159</v>
      </c>
      <c r="B38" s="131" t="s">
        <v>152</v>
      </c>
      <c r="C38" s="119" t="s">
        <v>11</v>
      </c>
      <c r="D38" s="170">
        <v>104.86</v>
      </c>
      <c r="E38" s="120">
        <v>0.34</v>
      </c>
      <c r="F38" s="121"/>
      <c r="G38" s="148">
        <v>0.34</v>
      </c>
      <c r="H38" s="37"/>
      <c r="I38" s="7">
        <v>0</v>
      </c>
      <c r="J38" s="128">
        <f t="shared" si="4"/>
        <v>0.34</v>
      </c>
      <c r="K38" s="45">
        <f t="shared" si="0"/>
        <v>0</v>
      </c>
      <c r="L38" s="7">
        <f t="shared" si="1"/>
        <v>35.65</v>
      </c>
      <c r="M38" s="7">
        <f t="shared" si="5"/>
        <v>0</v>
      </c>
      <c r="N38" s="7">
        <f t="shared" si="2"/>
        <v>35.65</v>
      </c>
      <c r="O38" s="129">
        <f t="shared" si="3"/>
        <v>0</v>
      </c>
    </row>
    <row r="39" spans="1:15" ht="25.5" x14ac:dyDescent="0.25">
      <c r="A39" s="117" t="s">
        <v>160</v>
      </c>
      <c r="B39" s="131" t="s">
        <v>165</v>
      </c>
      <c r="C39" s="119" t="s">
        <v>14</v>
      </c>
      <c r="D39" s="170">
        <v>21.0505</v>
      </c>
      <c r="E39" s="120">
        <v>19.959</v>
      </c>
      <c r="F39" s="121"/>
      <c r="G39" s="120">
        <v>19.959</v>
      </c>
      <c r="H39" s="37"/>
      <c r="I39" s="7">
        <v>0</v>
      </c>
      <c r="J39" s="128">
        <f t="shared" si="4"/>
        <v>19.959</v>
      </c>
      <c r="K39" s="45">
        <f t="shared" si="0"/>
        <v>0</v>
      </c>
      <c r="L39" s="7">
        <f t="shared" si="1"/>
        <v>420.15</v>
      </c>
      <c r="M39" s="7">
        <f t="shared" si="5"/>
        <v>0</v>
      </c>
      <c r="N39" s="7">
        <f t="shared" si="2"/>
        <v>420.15</v>
      </c>
      <c r="O39" s="129">
        <f t="shared" si="3"/>
        <v>0</v>
      </c>
    </row>
    <row r="40" spans="1:15" x14ac:dyDescent="0.25">
      <c r="A40" s="117"/>
      <c r="B40" s="131"/>
      <c r="C40" s="119"/>
      <c r="D40" s="120"/>
      <c r="E40" s="120"/>
      <c r="F40" s="121"/>
      <c r="G40" s="121"/>
      <c r="H40" s="130"/>
      <c r="I40" s="7"/>
      <c r="J40" s="8"/>
      <c r="K40" s="45"/>
      <c r="L40" s="9">
        <f>SUM(L23,L32)</f>
        <v>1612.3299999999997</v>
      </c>
      <c r="M40" s="9">
        <f>SUM(M23:M39)</f>
        <v>0</v>
      </c>
      <c r="N40" s="9">
        <f>SUM(N23:N39)</f>
        <v>1612.33</v>
      </c>
      <c r="O40" s="110"/>
    </row>
    <row r="41" spans="1:15" x14ac:dyDescent="0.25">
      <c r="A41" s="169">
        <v>4</v>
      </c>
      <c r="B41" s="168" t="s">
        <v>166</v>
      </c>
      <c r="C41" s="112"/>
      <c r="D41" s="113"/>
      <c r="E41" s="111"/>
      <c r="F41" s="114"/>
      <c r="G41" s="114"/>
      <c r="H41" s="115"/>
      <c r="I41" s="40"/>
      <c r="J41" s="45"/>
      <c r="K41" s="57"/>
      <c r="L41" s="43"/>
      <c r="M41" s="40"/>
      <c r="N41" s="40"/>
      <c r="O41" s="100">
        <f>SUM(O42:O62)</f>
        <v>0</v>
      </c>
    </row>
    <row r="42" spans="1:15" x14ac:dyDescent="0.25">
      <c r="A42" s="137" t="s">
        <v>18</v>
      </c>
      <c r="B42" s="138" t="s">
        <v>167</v>
      </c>
      <c r="C42" s="139"/>
      <c r="D42" s="140"/>
      <c r="E42" s="140"/>
      <c r="F42" s="141"/>
      <c r="G42" s="49"/>
      <c r="H42" s="50">
        <v>42.63</v>
      </c>
      <c r="I42" s="46"/>
      <c r="J42" s="47"/>
      <c r="K42" s="47"/>
      <c r="L42" s="48">
        <f>SUM(L43:L47)</f>
        <v>741.33</v>
      </c>
      <c r="M42" s="48">
        <f>SUM(M43:M47)</f>
        <v>0</v>
      </c>
      <c r="N42" s="48">
        <f>SUM(N43:N47)</f>
        <v>741.33</v>
      </c>
      <c r="O42" s="142"/>
    </row>
    <row r="43" spans="1:15" ht="51" x14ac:dyDescent="0.25">
      <c r="A43" s="117" t="s">
        <v>168</v>
      </c>
      <c r="B43" s="131" t="s">
        <v>189</v>
      </c>
      <c r="C43" s="119" t="s">
        <v>11</v>
      </c>
      <c r="D43" s="170">
        <v>24.94</v>
      </c>
      <c r="E43" s="120">
        <v>8.16</v>
      </c>
      <c r="F43" s="121"/>
      <c r="G43" s="125">
        <v>8.16</v>
      </c>
      <c r="H43" s="130"/>
      <c r="I43" s="7">
        <v>0</v>
      </c>
      <c r="J43" s="8">
        <f>I43+G43</f>
        <v>8.16</v>
      </c>
      <c r="K43" s="45">
        <f>E43-J43</f>
        <v>0</v>
      </c>
      <c r="L43" s="7">
        <f t="shared" ref="L43:L62" si="6">ROUND(E43*D43,2)</f>
        <v>203.51</v>
      </c>
      <c r="M43" s="7">
        <f t="shared" ref="M43:M62" si="7">ROUND(I43*D43,2)</f>
        <v>0</v>
      </c>
      <c r="N43" s="7">
        <f t="shared" ref="N43:N62" si="8">ROUND(J43*D43,2)</f>
        <v>203.51</v>
      </c>
      <c r="O43" s="132">
        <f>L43-N43</f>
        <v>0</v>
      </c>
    </row>
    <row r="44" spans="1:15" ht="38.25" x14ac:dyDescent="0.25">
      <c r="A44" s="117" t="s">
        <v>169</v>
      </c>
      <c r="B44" s="131" t="s">
        <v>190</v>
      </c>
      <c r="C44" s="119" t="s">
        <v>22</v>
      </c>
      <c r="D44" s="170">
        <v>7.96</v>
      </c>
      <c r="E44" s="120">
        <v>32</v>
      </c>
      <c r="F44" s="121"/>
      <c r="G44" s="125">
        <v>32</v>
      </c>
      <c r="H44" s="37">
        <v>15.73</v>
      </c>
      <c r="I44" s="156">
        <v>0</v>
      </c>
      <c r="J44" s="8">
        <f>I44+G44</f>
        <v>32</v>
      </c>
      <c r="K44" s="45">
        <f>E44-J44</f>
        <v>0</v>
      </c>
      <c r="L44" s="7">
        <f t="shared" si="6"/>
        <v>254.72</v>
      </c>
      <c r="M44" s="7">
        <f t="shared" si="7"/>
        <v>0</v>
      </c>
      <c r="N44" s="7">
        <f t="shared" si="8"/>
        <v>254.72</v>
      </c>
      <c r="O44" s="132">
        <f>L44-N44</f>
        <v>0</v>
      </c>
    </row>
    <row r="45" spans="1:15" ht="38.25" x14ac:dyDescent="0.25">
      <c r="A45" s="117" t="s">
        <v>170</v>
      </c>
      <c r="B45" s="131" t="s">
        <v>162</v>
      </c>
      <c r="C45" s="119" t="s">
        <v>22</v>
      </c>
      <c r="D45" s="170">
        <v>11.72</v>
      </c>
      <c r="E45" s="120">
        <v>11.2</v>
      </c>
      <c r="F45" s="121"/>
      <c r="G45" s="125">
        <v>11.2</v>
      </c>
      <c r="H45" s="37">
        <v>47.99</v>
      </c>
      <c r="I45" s="156">
        <v>0</v>
      </c>
      <c r="J45" s="8">
        <f>I45+G45</f>
        <v>11.2</v>
      </c>
      <c r="K45" s="45">
        <f>E45-J45</f>
        <v>0</v>
      </c>
      <c r="L45" s="7">
        <f t="shared" si="6"/>
        <v>131.26</v>
      </c>
      <c r="M45" s="7">
        <f t="shared" si="7"/>
        <v>0</v>
      </c>
      <c r="N45" s="7">
        <f t="shared" si="8"/>
        <v>131.26</v>
      </c>
      <c r="O45" s="132">
        <f>L45-N45</f>
        <v>0</v>
      </c>
    </row>
    <row r="46" spans="1:15" ht="25.5" x14ac:dyDescent="0.25">
      <c r="A46" s="117" t="s">
        <v>171</v>
      </c>
      <c r="B46" s="118" t="s">
        <v>151</v>
      </c>
      <c r="C46" s="119" t="s">
        <v>11</v>
      </c>
      <c r="D46" s="170">
        <v>294.74</v>
      </c>
      <c r="E46" s="120">
        <v>0.38</v>
      </c>
      <c r="F46" s="121"/>
      <c r="G46" s="125">
        <v>0.38</v>
      </c>
      <c r="H46" s="37">
        <v>938.58</v>
      </c>
      <c r="I46" s="156">
        <v>0</v>
      </c>
      <c r="J46" s="8">
        <f>I46+G46</f>
        <v>0.38</v>
      </c>
      <c r="K46" s="45">
        <f>E46-J46</f>
        <v>0</v>
      </c>
      <c r="L46" s="7">
        <f t="shared" si="6"/>
        <v>112</v>
      </c>
      <c r="M46" s="7">
        <f t="shared" si="7"/>
        <v>0</v>
      </c>
      <c r="N46" s="7">
        <f t="shared" si="8"/>
        <v>112</v>
      </c>
      <c r="O46" s="132">
        <f>L46-N46</f>
        <v>0</v>
      </c>
    </row>
    <row r="47" spans="1:15" x14ac:dyDescent="0.25">
      <c r="A47" s="117" t="s">
        <v>172</v>
      </c>
      <c r="B47" s="131" t="s">
        <v>152</v>
      </c>
      <c r="C47" s="119" t="s">
        <v>11</v>
      </c>
      <c r="D47" s="170">
        <v>104.86</v>
      </c>
      <c r="E47" s="120">
        <v>0.37990000000000002</v>
      </c>
      <c r="F47" s="121"/>
      <c r="G47" s="125">
        <v>0.37990000000000002</v>
      </c>
      <c r="H47" s="130"/>
      <c r="I47" s="156">
        <v>0</v>
      </c>
      <c r="J47" s="8">
        <f>I47+G47</f>
        <v>0.37990000000000002</v>
      </c>
      <c r="K47" s="45">
        <f>E47-J47</f>
        <v>0</v>
      </c>
      <c r="L47" s="7">
        <f t="shared" si="6"/>
        <v>39.840000000000003</v>
      </c>
      <c r="M47" s="7">
        <f t="shared" si="7"/>
        <v>0</v>
      </c>
      <c r="N47" s="7">
        <f t="shared" si="8"/>
        <v>39.840000000000003</v>
      </c>
      <c r="O47" s="132">
        <f>L47-N47</f>
        <v>0</v>
      </c>
    </row>
    <row r="48" spans="1:15" x14ac:dyDescent="0.25">
      <c r="A48" s="137" t="s">
        <v>19</v>
      </c>
      <c r="B48" s="138" t="s">
        <v>173</v>
      </c>
      <c r="C48" s="139"/>
      <c r="D48" s="140"/>
      <c r="E48" s="140"/>
      <c r="F48" s="141"/>
      <c r="G48" s="49"/>
      <c r="H48" s="50">
        <v>42.63</v>
      </c>
      <c r="I48" s="46"/>
      <c r="J48" s="47"/>
      <c r="K48" s="47"/>
      <c r="L48" s="48">
        <f>SUM(L49:L55)</f>
        <v>961.07999999999993</v>
      </c>
      <c r="M48" s="48">
        <f>SUM(M49:M55)</f>
        <v>420.15</v>
      </c>
      <c r="N48" s="48">
        <f>SUM(N49:N55)</f>
        <v>961.07999999999993</v>
      </c>
      <c r="O48" s="142"/>
    </row>
    <row r="49" spans="1:15" ht="51" x14ac:dyDescent="0.25">
      <c r="A49" s="117" t="s">
        <v>174</v>
      </c>
      <c r="B49" s="131" t="s">
        <v>189</v>
      </c>
      <c r="C49" s="119" t="s">
        <v>8</v>
      </c>
      <c r="D49" s="170">
        <v>24.94</v>
      </c>
      <c r="E49" s="120">
        <v>4.16</v>
      </c>
      <c r="F49" s="121"/>
      <c r="G49" s="125">
        <v>4.16</v>
      </c>
      <c r="H49" s="37">
        <v>938.58</v>
      </c>
      <c r="I49" s="7">
        <v>0</v>
      </c>
      <c r="J49" s="8">
        <f t="shared" ref="J49:J62" si="9">G49+I49</f>
        <v>4.16</v>
      </c>
      <c r="K49" s="45">
        <f t="shared" ref="K49:K62" si="10">E49-J49</f>
        <v>0</v>
      </c>
      <c r="L49" s="7">
        <f t="shared" si="6"/>
        <v>103.75</v>
      </c>
      <c r="M49" s="7">
        <f t="shared" si="7"/>
        <v>0</v>
      </c>
      <c r="N49" s="7">
        <f t="shared" si="8"/>
        <v>103.75</v>
      </c>
      <c r="O49" s="129">
        <f t="shared" ref="O49:O62" si="11">L49-N49</f>
        <v>0</v>
      </c>
    </row>
    <row r="50" spans="1:15" ht="38.25" x14ac:dyDescent="0.25">
      <c r="A50" s="117" t="s">
        <v>175</v>
      </c>
      <c r="B50" s="131" t="s">
        <v>162</v>
      </c>
      <c r="C50" s="119" t="s">
        <v>22</v>
      </c>
      <c r="D50" s="170">
        <v>11.72</v>
      </c>
      <c r="E50" s="120">
        <v>12.99</v>
      </c>
      <c r="F50" s="121"/>
      <c r="G50" s="125">
        <v>12.99</v>
      </c>
      <c r="H50" s="37">
        <v>7.5</v>
      </c>
      <c r="I50" s="7">
        <v>0</v>
      </c>
      <c r="J50" s="8">
        <f t="shared" si="9"/>
        <v>12.99</v>
      </c>
      <c r="K50" s="45">
        <f t="shared" si="10"/>
        <v>0</v>
      </c>
      <c r="L50" s="7">
        <f t="shared" si="6"/>
        <v>152.24</v>
      </c>
      <c r="M50" s="7">
        <f t="shared" si="7"/>
        <v>0</v>
      </c>
      <c r="N50" s="7">
        <f t="shared" si="8"/>
        <v>152.24</v>
      </c>
      <c r="O50" s="132">
        <f t="shared" si="11"/>
        <v>0</v>
      </c>
    </row>
    <row r="51" spans="1:15" ht="38.25" x14ac:dyDescent="0.25">
      <c r="A51" s="117" t="s">
        <v>176</v>
      </c>
      <c r="B51" s="131" t="s">
        <v>163</v>
      </c>
      <c r="C51" s="119" t="s">
        <v>22</v>
      </c>
      <c r="D51" s="170">
        <v>9.09</v>
      </c>
      <c r="E51" s="120">
        <v>6.59</v>
      </c>
      <c r="F51" s="121"/>
      <c r="G51" s="125">
        <v>6.59</v>
      </c>
      <c r="H51" s="130"/>
      <c r="I51" s="10">
        <v>0</v>
      </c>
      <c r="J51" s="8">
        <f t="shared" si="9"/>
        <v>6.59</v>
      </c>
      <c r="K51" s="45">
        <f t="shared" si="10"/>
        <v>0</v>
      </c>
      <c r="L51" s="7">
        <f t="shared" si="6"/>
        <v>59.9</v>
      </c>
      <c r="M51" s="7">
        <f t="shared" si="7"/>
        <v>0</v>
      </c>
      <c r="N51" s="7">
        <f t="shared" si="8"/>
        <v>59.9</v>
      </c>
      <c r="O51" s="132">
        <f t="shared" si="11"/>
        <v>0</v>
      </c>
    </row>
    <row r="52" spans="1:15" ht="38.25" x14ac:dyDescent="0.25">
      <c r="A52" s="117" t="s">
        <v>177</v>
      </c>
      <c r="B52" s="131" t="s">
        <v>164</v>
      </c>
      <c r="C52" s="119" t="s">
        <v>22</v>
      </c>
      <c r="D52" s="170">
        <v>7.83</v>
      </c>
      <c r="E52" s="120">
        <v>11.39</v>
      </c>
      <c r="F52" s="121"/>
      <c r="G52" s="125">
        <v>11.39</v>
      </c>
      <c r="H52" s="130"/>
      <c r="I52" s="10">
        <v>0</v>
      </c>
      <c r="J52" s="8">
        <f t="shared" si="9"/>
        <v>11.39</v>
      </c>
      <c r="K52" s="45">
        <f t="shared" si="10"/>
        <v>0</v>
      </c>
      <c r="L52" s="7">
        <f t="shared" si="6"/>
        <v>89.18</v>
      </c>
      <c r="M52" s="7">
        <f t="shared" si="7"/>
        <v>0</v>
      </c>
      <c r="N52" s="7">
        <f t="shared" si="8"/>
        <v>89.18</v>
      </c>
      <c r="O52" s="132">
        <f t="shared" si="11"/>
        <v>0</v>
      </c>
    </row>
    <row r="53" spans="1:15" ht="25.5" x14ac:dyDescent="0.25">
      <c r="A53" s="117" t="s">
        <v>178</v>
      </c>
      <c r="B53" s="131" t="s">
        <v>151</v>
      </c>
      <c r="C53" s="119" t="s">
        <v>11</v>
      </c>
      <c r="D53" s="170">
        <v>294.74</v>
      </c>
      <c r="E53" s="120">
        <v>0.34</v>
      </c>
      <c r="F53" s="121"/>
      <c r="G53" s="125">
        <v>0.34</v>
      </c>
      <c r="H53" s="130"/>
      <c r="I53" s="10">
        <v>0</v>
      </c>
      <c r="J53" s="8">
        <f t="shared" si="9"/>
        <v>0.34</v>
      </c>
      <c r="K53" s="45">
        <f t="shared" si="10"/>
        <v>0</v>
      </c>
      <c r="L53" s="7">
        <f t="shared" si="6"/>
        <v>100.21</v>
      </c>
      <c r="M53" s="7">
        <f t="shared" si="7"/>
        <v>0</v>
      </c>
      <c r="N53" s="7">
        <f t="shared" si="8"/>
        <v>100.21</v>
      </c>
      <c r="O53" s="132">
        <f t="shared" si="11"/>
        <v>0</v>
      </c>
    </row>
    <row r="54" spans="1:15" x14ac:dyDescent="0.25">
      <c r="A54" s="117" t="s">
        <v>179</v>
      </c>
      <c r="B54" s="131" t="s">
        <v>152</v>
      </c>
      <c r="C54" s="119" t="s">
        <v>11</v>
      </c>
      <c r="D54" s="170">
        <v>104.86</v>
      </c>
      <c r="E54" s="120">
        <v>0.34</v>
      </c>
      <c r="F54" s="121"/>
      <c r="G54" s="125">
        <v>0.34</v>
      </c>
      <c r="H54" s="130"/>
      <c r="I54" s="10">
        <v>0</v>
      </c>
      <c r="J54" s="8">
        <f t="shared" si="9"/>
        <v>0.34</v>
      </c>
      <c r="K54" s="45">
        <f t="shared" si="10"/>
        <v>0</v>
      </c>
      <c r="L54" s="7">
        <f t="shared" si="6"/>
        <v>35.65</v>
      </c>
      <c r="M54" s="7">
        <f t="shared" si="7"/>
        <v>0</v>
      </c>
      <c r="N54" s="7">
        <f t="shared" si="8"/>
        <v>35.65</v>
      </c>
      <c r="O54" s="132">
        <f t="shared" si="11"/>
        <v>0</v>
      </c>
    </row>
    <row r="55" spans="1:15" ht="25.5" x14ac:dyDescent="0.25">
      <c r="A55" s="182" t="s">
        <v>180</v>
      </c>
      <c r="B55" s="201" t="s">
        <v>165</v>
      </c>
      <c r="C55" s="187" t="s">
        <v>14</v>
      </c>
      <c r="D55" s="188">
        <v>21.0505</v>
      </c>
      <c r="E55" s="189">
        <v>19.959</v>
      </c>
      <c r="F55" s="190"/>
      <c r="G55" s="202"/>
      <c r="H55" s="144"/>
      <c r="I55" s="192">
        <v>19.959</v>
      </c>
      <c r="J55" s="193">
        <f t="shared" si="9"/>
        <v>19.959</v>
      </c>
      <c r="K55" s="45">
        <f t="shared" si="10"/>
        <v>0</v>
      </c>
      <c r="L55" s="7">
        <f t="shared" si="6"/>
        <v>420.15</v>
      </c>
      <c r="M55" s="7">
        <f t="shared" si="7"/>
        <v>420.15</v>
      </c>
      <c r="N55" s="7">
        <f t="shared" si="8"/>
        <v>420.15</v>
      </c>
      <c r="O55" s="132">
        <f t="shared" si="11"/>
        <v>0</v>
      </c>
    </row>
    <row r="56" spans="1:15" x14ac:dyDescent="0.25">
      <c r="A56" s="137" t="s">
        <v>20</v>
      </c>
      <c r="B56" s="138" t="s">
        <v>181</v>
      </c>
      <c r="C56" s="139"/>
      <c r="D56" s="140"/>
      <c r="E56" s="140"/>
      <c r="F56" s="141"/>
      <c r="G56" s="49"/>
      <c r="H56" s="50">
        <v>42.63</v>
      </c>
      <c r="I56" s="46"/>
      <c r="J56" s="47"/>
      <c r="K56" s="47"/>
      <c r="L56" s="48">
        <f>SUM(L57:L60)</f>
        <v>1696.9300000000003</v>
      </c>
      <c r="M56" s="48">
        <f>SUM(M57:M60)</f>
        <v>0</v>
      </c>
      <c r="N56" s="48">
        <f>SUM(N57:N60)</f>
        <v>1696.9300000000003</v>
      </c>
      <c r="O56" s="142"/>
    </row>
    <row r="57" spans="1:15" ht="25.5" x14ac:dyDescent="0.25">
      <c r="A57" s="117" t="s">
        <v>182</v>
      </c>
      <c r="B57" s="131" t="s">
        <v>191</v>
      </c>
      <c r="C57" s="119" t="s">
        <v>14</v>
      </c>
      <c r="D57" s="170">
        <v>43.27</v>
      </c>
      <c r="E57" s="120">
        <v>10</v>
      </c>
      <c r="F57" s="121"/>
      <c r="G57" s="125">
        <v>10</v>
      </c>
      <c r="H57" s="130"/>
      <c r="I57" s="10">
        <v>0</v>
      </c>
      <c r="J57" s="8">
        <f t="shared" si="9"/>
        <v>10</v>
      </c>
      <c r="K57" s="45">
        <f t="shared" si="10"/>
        <v>0</v>
      </c>
      <c r="L57" s="7">
        <f t="shared" si="6"/>
        <v>432.7</v>
      </c>
      <c r="M57" s="7">
        <f t="shared" si="7"/>
        <v>0</v>
      </c>
      <c r="N57" s="7">
        <f t="shared" si="8"/>
        <v>432.7</v>
      </c>
      <c r="O57" s="132">
        <f t="shared" si="11"/>
        <v>0</v>
      </c>
    </row>
    <row r="58" spans="1:15" ht="25.5" x14ac:dyDescent="0.25">
      <c r="A58" s="117" t="s">
        <v>183</v>
      </c>
      <c r="B58" s="131" t="s">
        <v>192</v>
      </c>
      <c r="C58" s="119" t="s">
        <v>14</v>
      </c>
      <c r="D58" s="170">
        <v>41.3</v>
      </c>
      <c r="E58" s="120">
        <v>10</v>
      </c>
      <c r="F58" s="121"/>
      <c r="G58" s="125">
        <v>10</v>
      </c>
      <c r="H58" s="130"/>
      <c r="I58" s="10">
        <v>0</v>
      </c>
      <c r="J58" s="8">
        <f t="shared" si="9"/>
        <v>10</v>
      </c>
      <c r="K58" s="45">
        <f t="shared" si="10"/>
        <v>0</v>
      </c>
      <c r="L58" s="7">
        <f t="shared" si="6"/>
        <v>413</v>
      </c>
      <c r="M58" s="7">
        <f t="shared" si="7"/>
        <v>0</v>
      </c>
      <c r="N58" s="7">
        <f t="shared" si="8"/>
        <v>413</v>
      </c>
      <c r="O58" s="132">
        <f t="shared" si="11"/>
        <v>0</v>
      </c>
    </row>
    <row r="59" spans="1:15" ht="25.5" x14ac:dyDescent="0.25">
      <c r="A59" s="117" t="s">
        <v>184</v>
      </c>
      <c r="B59" s="131" t="s">
        <v>193</v>
      </c>
      <c r="C59" s="119" t="s">
        <v>14</v>
      </c>
      <c r="D59" s="170">
        <v>42.579700000000003</v>
      </c>
      <c r="E59" s="120">
        <v>14.1</v>
      </c>
      <c r="F59" s="121"/>
      <c r="G59" s="125">
        <v>14.1</v>
      </c>
      <c r="H59" s="130"/>
      <c r="I59" s="10">
        <v>0</v>
      </c>
      <c r="J59" s="8">
        <f t="shared" si="9"/>
        <v>14.1</v>
      </c>
      <c r="K59" s="45">
        <f t="shared" si="10"/>
        <v>0</v>
      </c>
      <c r="L59" s="7">
        <f t="shared" si="6"/>
        <v>600.37</v>
      </c>
      <c r="M59" s="7">
        <f t="shared" si="7"/>
        <v>0</v>
      </c>
      <c r="N59" s="7">
        <f t="shared" si="8"/>
        <v>600.37</v>
      </c>
      <c r="O59" s="132">
        <f t="shared" si="11"/>
        <v>0</v>
      </c>
    </row>
    <row r="60" spans="1:15" ht="25.5" x14ac:dyDescent="0.25">
      <c r="A60" s="117" t="s">
        <v>185</v>
      </c>
      <c r="B60" s="131" t="s">
        <v>194</v>
      </c>
      <c r="C60" s="119" t="s">
        <v>14</v>
      </c>
      <c r="D60" s="170">
        <v>49.189</v>
      </c>
      <c r="E60" s="120">
        <v>5.0999999999999996</v>
      </c>
      <c r="F60" s="121"/>
      <c r="G60" s="125">
        <v>5.0999999999999996</v>
      </c>
      <c r="H60" s="130"/>
      <c r="I60" s="10">
        <v>0</v>
      </c>
      <c r="J60" s="8">
        <f t="shared" si="9"/>
        <v>5.0999999999999996</v>
      </c>
      <c r="K60" s="45">
        <f t="shared" si="10"/>
        <v>0</v>
      </c>
      <c r="L60" s="7">
        <f t="shared" si="6"/>
        <v>250.86</v>
      </c>
      <c r="M60" s="7">
        <f t="shared" si="7"/>
        <v>0</v>
      </c>
      <c r="N60" s="7">
        <f t="shared" si="8"/>
        <v>250.86</v>
      </c>
      <c r="O60" s="132">
        <f t="shared" si="11"/>
        <v>0</v>
      </c>
    </row>
    <row r="61" spans="1:15" x14ac:dyDescent="0.25">
      <c r="A61" s="137" t="s">
        <v>21</v>
      </c>
      <c r="B61" s="138" t="s">
        <v>187</v>
      </c>
      <c r="C61" s="139"/>
      <c r="D61" s="140"/>
      <c r="E61" s="140"/>
      <c r="F61" s="141"/>
      <c r="G61" s="49"/>
      <c r="H61" s="50">
        <v>42.63</v>
      </c>
      <c r="I61" s="46"/>
      <c r="J61" s="47"/>
      <c r="K61" s="47"/>
      <c r="L61" s="48">
        <f>L62</f>
        <v>157.13999999999999</v>
      </c>
      <c r="M61" s="48">
        <f>M62</f>
        <v>0</v>
      </c>
      <c r="N61" s="48">
        <f>N62</f>
        <v>157.13999999999999</v>
      </c>
      <c r="O61" s="142"/>
    </row>
    <row r="62" spans="1:15" ht="38.25" x14ac:dyDescent="0.25">
      <c r="A62" s="117" t="s">
        <v>186</v>
      </c>
      <c r="B62" s="131" t="s">
        <v>188</v>
      </c>
      <c r="C62" s="119" t="s">
        <v>8</v>
      </c>
      <c r="D62" s="170">
        <v>61.868000000000002</v>
      </c>
      <c r="E62" s="120">
        <v>2.54</v>
      </c>
      <c r="F62" s="121"/>
      <c r="G62" s="125">
        <v>2.54</v>
      </c>
      <c r="H62" s="37">
        <v>47.99</v>
      </c>
      <c r="I62" s="10">
        <v>0</v>
      </c>
      <c r="J62" s="8">
        <f t="shared" si="9"/>
        <v>2.54</v>
      </c>
      <c r="K62" s="45">
        <f t="shared" si="10"/>
        <v>0</v>
      </c>
      <c r="L62" s="7">
        <f t="shared" si="6"/>
        <v>157.13999999999999</v>
      </c>
      <c r="M62" s="7">
        <f t="shared" si="7"/>
        <v>0</v>
      </c>
      <c r="N62" s="7">
        <f t="shared" si="8"/>
        <v>157.13999999999999</v>
      </c>
      <c r="O62" s="129">
        <f t="shared" si="11"/>
        <v>0</v>
      </c>
    </row>
    <row r="63" spans="1:15" x14ac:dyDescent="0.25">
      <c r="A63" s="117"/>
      <c r="B63" s="131"/>
      <c r="C63" s="119"/>
      <c r="D63" s="120"/>
      <c r="E63" s="120"/>
      <c r="F63" s="121"/>
      <c r="G63" s="36"/>
      <c r="H63" s="37"/>
      <c r="I63" s="10"/>
      <c r="J63" s="8"/>
      <c r="K63" s="45"/>
      <c r="L63" s="9">
        <f>SUM(L61,L48,L56,L42)</f>
        <v>3556.48</v>
      </c>
      <c r="M63" s="9">
        <f>SUM(M61,M48,M56,M42)</f>
        <v>420.15</v>
      </c>
      <c r="N63" s="9">
        <f>SUM(N61,N48,N56,N42)</f>
        <v>3556.48</v>
      </c>
      <c r="O63" s="110"/>
    </row>
    <row r="64" spans="1:15" x14ac:dyDescent="0.25">
      <c r="A64" s="169">
        <v>5</v>
      </c>
      <c r="B64" s="168" t="s">
        <v>23</v>
      </c>
      <c r="C64" s="112"/>
      <c r="D64" s="113"/>
      <c r="E64" s="111"/>
      <c r="F64" s="114"/>
      <c r="G64" s="42"/>
      <c r="H64" s="43">
        <v>938.58</v>
      </c>
      <c r="I64" s="44"/>
      <c r="J64" s="45"/>
      <c r="K64" s="57"/>
      <c r="L64" s="40"/>
      <c r="M64" s="40"/>
      <c r="N64" s="40"/>
      <c r="O64" s="100">
        <f>O65</f>
        <v>0</v>
      </c>
    </row>
    <row r="65" spans="1:17" ht="51" x14ac:dyDescent="0.25">
      <c r="A65" s="117" t="s">
        <v>24</v>
      </c>
      <c r="B65" s="118" t="s">
        <v>195</v>
      </c>
      <c r="C65" s="119" t="s">
        <v>8</v>
      </c>
      <c r="D65" s="171">
        <v>52.91</v>
      </c>
      <c r="E65" s="124">
        <v>68.72</v>
      </c>
      <c r="F65" s="121"/>
      <c r="G65" s="125">
        <v>68.72</v>
      </c>
      <c r="H65" s="130"/>
      <c r="I65" s="10">
        <v>0</v>
      </c>
      <c r="J65" s="8">
        <f>G65+I65</f>
        <v>68.72</v>
      </c>
      <c r="K65" s="45">
        <f>E65-J65</f>
        <v>0</v>
      </c>
      <c r="L65" s="7">
        <f>ROUND(E65*D65,2)</f>
        <v>3635.98</v>
      </c>
      <c r="M65" s="7">
        <f>ROUND(I65*D65,2)</f>
        <v>0</v>
      </c>
      <c r="N65" s="7">
        <f>ROUND(J65*D65,2)</f>
        <v>3635.98</v>
      </c>
      <c r="O65" s="129">
        <f>L65-N65</f>
        <v>0</v>
      </c>
    </row>
    <row r="66" spans="1:17" x14ac:dyDescent="0.25">
      <c r="A66" s="117"/>
      <c r="B66" s="118"/>
      <c r="C66" s="119"/>
      <c r="D66" s="120"/>
      <c r="E66" s="120"/>
      <c r="F66" s="121"/>
      <c r="G66" s="36"/>
      <c r="H66" s="130"/>
      <c r="I66" s="10"/>
      <c r="J66" s="8"/>
      <c r="K66" s="45"/>
      <c r="L66" s="9">
        <f>SUM(L65)</f>
        <v>3635.98</v>
      </c>
      <c r="M66" s="9">
        <f>SUM(M65)</f>
        <v>0</v>
      </c>
      <c r="N66" s="9">
        <f>SUM(N65)</f>
        <v>3635.98</v>
      </c>
      <c r="O66" s="110"/>
    </row>
    <row r="67" spans="1:17" x14ac:dyDescent="0.25">
      <c r="A67" s="169">
        <v>6</v>
      </c>
      <c r="B67" s="168" t="s">
        <v>15</v>
      </c>
      <c r="C67" s="112"/>
      <c r="D67" s="113"/>
      <c r="E67" s="111"/>
      <c r="F67" s="114"/>
      <c r="G67" s="42"/>
      <c r="H67" s="43">
        <v>85.18</v>
      </c>
      <c r="I67" s="44"/>
      <c r="J67" s="45"/>
      <c r="K67" s="57"/>
      <c r="L67" s="40"/>
      <c r="M67" s="40"/>
      <c r="N67" s="40"/>
      <c r="O67" s="100">
        <f>SUM(O68:O71)</f>
        <v>0</v>
      </c>
    </row>
    <row r="68" spans="1:17" ht="25.5" x14ac:dyDescent="0.25">
      <c r="A68" s="117" t="s">
        <v>25</v>
      </c>
      <c r="B68" s="131" t="s">
        <v>198</v>
      </c>
      <c r="C68" s="119" t="s">
        <v>8</v>
      </c>
      <c r="D68" s="171">
        <v>27.7</v>
      </c>
      <c r="E68" s="124">
        <v>127.52</v>
      </c>
      <c r="F68" s="121"/>
      <c r="G68" s="121">
        <v>127.52</v>
      </c>
      <c r="H68" s="130"/>
      <c r="I68" s="10">
        <v>0</v>
      </c>
      <c r="J68" s="8">
        <f>I68+G68</f>
        <v>127.52</v>
      </c>
      <c r="K68" s="45">
        <f>E68-J68</f>
        <v>0</v>
      </c>
      <c r="L68" s="173">
        <f>ROUND(E68*D68,2)</f>
        <v>3532.3</v>
      </c>
      <c r="M68" s="7">
        <f>ROUND(I68*D68,2)</f>
        <v>0</v>
      </c>
      <c r="N68" s="7">
        <f>ROUND(J68*D68,2)</f>
        <v>3532.3</v>
      </c>
      <c r="O68" s="132">
        <f>L68-N68</f>
        <v>0</v>
      </c>
    </row>
    <row r="69" spans="1:17" ht="25.5" x14ac:dyDescent="0.25">
      <c r="A69" s="117" t="s">
        <v>26</v>
      </c>
      <c r="B69" s="131" t="s">
        <v>199</v>
      </c>
      <c r="C69" s="119" t="s">
        <v>14</v>
      </c>
      <c r="D69" s="171">
        <v>37.380000000000003</v>
      </c>
      <c r="E69" s="124">
        <v>35.159999999999997</v>
      </c>
      <c r="F69" s="121"/>
      <c r="G69" s="121">
        <v>35.159999999999997</v>
      </c>
      <c r="H69" s="130"/>
      <c r="I69" s="8">
        <v>0</v>
      </c>
      <c r="J69" s="8">
        <f>I69+G69</f>
        <v>35.159999999999997</v>
      </c>
      <c r="K69" s="45">
        <f>E69-J69</f>
        <v>0</v>
      </c>
      <c r="L69" s="173">
        <f>ROUND(E69*D69,2)</f>
        <v>1314.28</v>
      </c>
      <c r="M69" s="7">
        <f>ROUND(I69*D69,2)</f>
        <v>0</v>
      </c>
      <c r="N69" s="7">
        <f>ROUND(J69*D69,2)</f>
        <v>1314.28</v>
      </c>
      <c r="O69" s="132">
        <f>L69-N69</f>
        <v>0</v>
      </c>
    </row>
    <row r="70" spans="1:17" x14ac:dyDescent="0.25">
      <c r="A70" s="117" t="s">
        <v>196</v>
      </c>
      <c r="B70" s="131" t="s">
        <v>200</v>
      </c>
      <c r="C70" s="119" t="s">
        <v>8</v>
      </c>
      <c r="D70" s="171">
        <v>7.06</v>
      </c>
      <c r="E70" s="124">
        <v>150.84</v>
      </c>
      <c r="F70" s="121"/>
      <c r="G70" s="121">
        <v>150.84</v>
      </c>
      <c r="H70" s="130"/>
      <c r="I70" s="8">
        <v>0</v>
      </c>
      <c r="J70" s="8">
        <f>I70+G70</f>
        <v>150.84</v>
      </c>
      <c r="K70" s="45">
        <f>E70-J70</f>
        <v>0</v>
      </c>
      <c r="L70" s="173">
        <f>ROUND(E70*D70,2)</f>
        <v>1064.93</v>
      </c>
      <c r="M70" s="7">
        <f>ROUND(I70*D70,2)</f>
        <v>0</v>
      </c>
      <c r="N70" s="7">
        <f>ROUND(J70*D70,2)</f>
        <v>1064.93</v>
      </c>
      <c r="O70" s="132">
        <f>L70-N70</f>
        <v>0</v>
      </c>
    </row>
    <row r="71" spans="1:17" ht="25.5" x14ac:dyDescent="0.25">
      <c r="A71" s="117" t="s">
        <v>197</v>
      </c>
      <c r="B71" s="131" t="s">
        <v>201</v>
      </c>
      <c r="C71" s="119" t="s">
        <v>8</v>
      </c>
      <c r="D71" s="171">
        <v>30.45</v>
      </c>
      <c r="E71" s="124">
        <v>75.419799999999995</v>
      </c>
      <c r="F71" s="121"/>
      <c r="G71" s="180">
        <v>75.419799999999995</v>
      </c>
      <c r="H71" s="130"/>
      <c r="I71" s="179"/>
      <c r="J71" s="8">
        <f>I71+G71</f>
        <v>75.419799999999995</v>
      </c>
      <c r="K71" s="45">
        <f>E71-J71</f>
        <v>0</v>
      </c>
      <c r="L71" s="173">
        <f>ROUND(E71*D71,2)</f>
        <v>2296.5300000000002</v>
      </c>
      <c r="M71" s="7">
        <f>ROUND(I71*D71,2)</f>
        <v>0</v>
      </c>
      <c r="N71" s="7">
        <f>ROUND(J71*D71,2)</f>
        <v>2296.5300000000002</v>
      </c>
      <c r="O71" s="132">
        <f>L71-N71</f>
        <v>0</v>
      </c>
    </row>
    <row r="72" spans="1:17" x14ac:dyDescent="0.25">
      <c r="A72" s="117"/>
      <c r="B72" s="131"/>
      <c r="C72" s="119"/>
      <c r="D72" s="120"/>
      <c r="E72" s="120"/>
      <c r="F72" s="121"/>
      <c r="G72" s="121"/>
      <c r="H72" s="130"/>
      <c r="I72" s="10"/>
      <c r="J72" s="8"/>
      <c r="K72" s="45"/>
      <c r="L72" s="9">
        <f>SUM(L68:L71)</f>
        <v>8208.0400000000009</v>
      </c>
      <c r="M72" s="9">
        <f>SUM(M68:M71)</f>
        <v>0</v>
      </c>
      <c r="N72" s="9">
        <f>SUM(N68:N71)</f>
        <v>8208.0400000000009</v>
      </c>
      <c r="O72" s="110"/>
    </row>
    <row r="73" spans="1:17" x14ac:dyDescent="0.25">
      <c r="A73" s="169">
        <v>7</v>
      </c>
      <c r="B73" s="168" t="s">
        <v>27</v>
      </c>
      <c r="C73" s="112"/>
      <c r="D73" s="113"/>
      <c r="E73" s="111"/>
      <c r="F73" s="114"/>
      <c r="G73" s="42"/>
      <c r="H73" s="115"/>
      <c r="I73" s="44"/>
      <c r="J73" s="45"/>
      <c r="K73" s="57"/>
      <c r="L73" s="40"/>
      <c r="M73" s="44"/>
      <c r="N73" s="114"/>
      <c r="O73" s="165">
        <f>SUM(O74:O77)</f>
        <v>0</v>
      </c>
    </row>
    <row r="74" spans="1:17" ht="25.5" x14ac:dyDescent="0.25">
      <c r="A74" s="117" t="s">
        <v>28</v>
      </c>
      <c r="B74" s="118" t="s">
        <v>202</v>
      </c>
      <c r="C74" s="119" t="s">
        <v>8</v>
      </c>
      <c r="D74" s="171">
        <v>11.94</v>
      </c>
      <c r="E74" s="124">
        <v>65.249899999999997</v>
      </c>
      <c r="F74" s="121"/>
      <c r="G74" s="148">
        <v>65.249899999999997</v>
      </c>
      <c r="H74" s="37">
        <v>25.61</v>
      </c>
      <c r="I74" s="126">
        <v>0</v>
      </c>
      <c r="J74" s="8">
        <f>I74+G74</f>
        <v>65.249899999999997</v>
      </c>
      <c r="K74" s="45">
        <f t="shared" ref="K74:K86" si="12">E74-J74</f>
        <v>0</v>
      </c>
      <c r="L74" s="7">
        <f t="shared" ref="L74:L86" si="13">ROUND(E74*D74,2)</f>
        <v>779.08</v>
      </c>
      <c r="M74" s="7">
        <f t="shared" ref="M74:M86" si="14">ROUND(I74*D74,2)</f>
        <v>0</v>
      </c>
      <c r="N74" s="7">
        <f t="shared" ref="N74:N86" si="15">ROUND(J74*D74,2)</f>
        <v>779.08</v>
      </c>
      <c r="O74" s="129">
        <f t="shared" ref="O74:O86" si="16">L74-N74</f>
        <v>0</v>
      </c>
    </row>
    <row r="75" spans="1:17" ht="38.25" x14ac:dyDescent="0.25">
      <c r="A75" s="117" t="s">
        <v>29</v>
      </c>
      <c r="B75" s="118" t="s">
        <v>203</v>
      </c>
      <c r="C75" s="119" t="s">
        <v>11</v>
      </c>
      <c r="D75" s="171">
        <v>385.54</v>
      </c>
      <c r="E75" s="124">
        <v>5.17</v>
      </c>
      <c r="F75" s="121"/>
      <c r="G75" s="148">
        <v>5.17</v>
      </c>
      <c r="H75" s="37">
        <v>50.68</v>
      </c>
      <c r="I75" s="10">
        <v>0</v>
      </c>
      <c r="J75" s="8">
        <f>I75+G75</f>
        <v>5.17</v>
      </c>
      <c r="K75" s="45">
        <f t="shared" si="12"/>
        <v>0</v>
      </c>
      <c r="L75" s="7">
        <f t="shared" si="13"/>
        <v>1993.24</v>
      </c>
      <c r="M75" s="7">
        <f t="shared" si="14"/>
        <v>0</v>
      </c>
      <c r="N75" s="7">
        <f t="shared" si="15"/>
        <v>1993.24</v>
      </c>
      <c r="O75" s="129">
        <f t="shared" si="16"/>
        <v>0</v>
      </c>
    </row>
    <row r="76" spans="1:17" ht="38.25" x14ac:dyDescent="0.25">
      <c r="A76" s="117" t="s">
        <v>30</v>
      </c>
      <c r="B76" s="118" t="s">
        <v>204</v>
      </c>
      <c r="C76" s="119" t="s">
        <v>8</v>
      </c>
      <c r="D76" s="171">
        <v>35.5</v>
      </c>
      <c r="E76" s="124">
        <v>128.34989999999999</v>
      </c>
      <c r="F76" s="121"/>
      <c r="G76" s="148">
        <v>128.34989999999999</v>
      </c>
      <c r="H76" s="37">
        <v>32.590000000000003</v>
      </c>
      <c r="I76" s="10"/>
      <c r="J76" s="8">
        <f>I76+G76</f>
        <v>128.34989999999999</v>
      </c>
      <c r="K76" s="45">
        <f t="shared" si="12"/>
        <v>0</v>
      </c>
      <c r="L76" s="7">
        <f t="shared" si="13"/>
        <v>4556.42</v>
      </c>
      <c r="M76" s="7">
        <f t="shared" si="14"/>
        <v>0</v>
      </c>
      <c r="N76" s="7">
        <f t="shared" si="15"/>
        <v>4556.42</v>
      </c>
      <c r="O76" s="129">
        <f t="shared" si="16"/>
        <v>0</v>
      </c>
    </row>
    <row r="77" spans="1:17" ht="25.5" x14ac:dyDescent="0.25">
      <c r="A77" s="182" t="s">
        <v>31</v>
      </c>
      <c r="B77" s="186" t="s">
        <v>205</v>
      </c>
      <c r="C77" s="187" t="s">
        <v>11</v>
      </c>
      <c r="D77" s="197">
        <v>45.68</v>
      </c>
      <c r="E77" s="200">
        <v>33.93</v>
      </c>
      <c r="F77" s="190"/>
      <c r="G77" s="199"/>
      <c r="H77" s="191">
        <v>50.09</v>
      </c>
      <c r="I77" s="192">
        <v>33.93</v>
      </c>
      <c r="J77" s="193">
        <f>I77+G77</f>
        <v>33.93</v>
      </c>
      <c r="K77" s="45">
        <f t="shared" si="12"/>
        <v>0</v>
      </c>
      <c r="L77" s="7">
        <f t="shared" si="13"/>
        <v>1549.92</v>
      </c>
      <c r="M77" s="7">
        <f t="shared" si="14"/>
        <v>1549.92</v>
      </c>
      <c r="N77" s="7">
        <f t="shared" si="15"/>
        <v>1549.92</v>
      </c>
      <c r="O77" s="129">
        <f t="shared" si="16"/>
        <v>0</v>
      </c>
    </row>
    <row r="78" spans="1:17" x14ac:dyDescent="0.25">
      <c r="A78" s="117"/>
      <c r="B78" s="118"/>
      <c r="C78" s="119"/>
      <c r="D78" s="124"/>
      <c r="E78" s="124"/>
      <c r="F78" s="121"/>
      <c r="G78" s="36"/>
      <c r="H78" s="37"/>
      <c r="I78" s="10"/>
      <c r="J78" s="8"/>
      <c r="K78" s="45"/>
      <c r="L78" s="172">
        <f>SUM(L74:L77)</f>
        <v>8878.66</v>
      </c>
      <c r="M78" s="172">
        <f>SUM(M74:M77)</f>
        <v>1549.92</v>
      </c>
      <c r="N78" s="172">
        <f>SUM(N74:N77)</f>
        <v>8878.66</v>
      </c>
      <c r="O78" s="129"/>
    </row>
    <row r="79" spans="1:17" x14ac:dyDescent="0.25">
      <c r="A79" s="169" t="s">
        <v>206</v>
      </c>
      <c r="B79" s="168" t="s">
        <v>40</v>
      </c>
      <c r="C79" s="112"/>
      <c r="D79" s="113"/>
      <c r="E79" s="111"/>
      <c r="F79" s="114"/>
      <c r="G79" s="42"/>
      <c r="H79" s="115"/>
      <c r="I79" s="44"/>
      <c r="J79" s="45"/>
      <c r="K79" s="57"/>
      <c r="L79" s="40"/>
      <c r="M79" s="44"/>
      <c r="N79" s="114"/>
      <c r="O79" s="165">
        <f>SUM(O80:O86)</f>
        <v>0</v>
      </c>
    </row>
    <row r="80" spans="1:17" ht="51" x14ac:dyDescent="0.25">
      <c r="A80" s="182" t="s">
        <v>32</v>
      </c>
      <c r="B80" s="186" t="s">
        <v>207</v>
      </c>
      <c r="C80" s="187" t="s">
        <v>126</v>
      </c>
      <c r="D80" s="197">
        <v>625.82000000000005</v>
      </c>
      <c r="E80" s="200">
        <v>8</v>
      </c>
      <c r="F80" s="190"/>
      <c r="G80" s="190"/>
      <c r="H80" s="144"/>
      <c r="I80" s="192">
        <v>8</v>
      </c>
      <c r="J80" s="193">
        <f>I80+'[6]1'!J64</f>
        <v>8</v>
      </c>
      <c r="K80" s="45">
        <f t="shared" si="12"/>
        <v>0</v>
      </c>
      <c r="L80" s="7">
        <f t="shared" si="13"/>
        <v>5006.5600000000004</v>
      </c>
      <c r="M80" s="7">
        <f t="shared" si="14"/>
        <v>5006.5600000000004</v>
      </c>
      <c r="N80" s="7">
        <f t="shared" si="15"/>
        <v>5006.5600000000004</v>
      </c>
      <c r="O80" s="129">
        <f t="shared" si="16"/>
        <v>0</v>
      </c>
      <c r="Q80">
        <v>1549.92</v>
      </c>
    </row>
    <row r="81" spans="1:15" ht="51" x14ac:dyDescent="0.25">
      <c r="A81" s="182" t="s">
        <v>33</v>
      </c>
      <c r="B81" s="186" t="s">
        <v>208</v>
      </c>
      <c r="C81" s="187" t="s">
        <v>126</v>
      </c>
      <c r="D81" s="197">
        <v>656.89</v>
      </c>
      <c r="E81" s="200">
        <v>2</v>
      </c>
      <c r="F81" s="190"/>
      <c r="G81" s="190"/>
      <c r="H81" s="144"/>
      <c r="I81" s="192">
        <v>2</v>
      </c>
      <c r="J81" s="193">
        <f>I81+'[6]1'!J65</f>
        <v>2</v>
      </c>
      <c r="K81" s="45">
        <f t="shared" si="12"/>
        <v>0</v>
      </c>
      <c r="L81" s="7">
        <f t="shared" si="13"/>
        <v>1313.78</v>
      </c>
      <c r="M81" s="7">
        <f t="shared" si="14"/>
        <v>1313.78</v>
      </c>
      <c r="N81" s="7">
        <f t="shared" si="15"/>
        <v>1313.78</v>
      </c>
      <c r="O81" s="129">
        <f t="shared" si="16"/>
        <v>0</v>
      </c>
    </row>
    <row r="82" spans="1:15" ht="25.5" x14ac:dyDescent="0.25">
      <c r="A82" s="182" t="s">
        <v>34</v>
      </c>
      <c r="B82" s="186" t="s">
        <v>209</v>
      </c>
      <c r="C82" s="187" t="s">
        <v>126</v>
      </c>
      <c r="D82" s="197">
        <v>772.73</v>
      </c>
      <c r="E82" s="200">
        <v>1</v>
      </c>
      <c r="F82" s="190"/>
      <c r="G82" s="190"/>
      <c r="H82" s="144"/>
      <c r="I82" s="192">
        <v>1</v>
      </c>
      <c r="J82" s="193">
        <f>I82+'[6]1'!J66</f>
        <v>1</v>
      </c>
      <c r="K82" s="45">
        <f t="shared" si="12"/>
        <v>0</v>
      </c>
      <c r="L82" s="7">
        <f t="shared" si="13"/>
        <v>772.73</v>
      </c>
      <c r="M82" s="7">
        <f t="shared" si="14"/>
        <v>772.73</v>
      </c>
      <c r="N82" s="7">
        <f t="shared" si="15"/>
        <v>772.73</v>
      </c>
      <c r="O82" s="129">
        <f t="shared" si="16"/>
        <v>0</v>
      </c>
    </row>
    <row r="83" spans="1:15" ht="25.5" x14ac:dyDescent="0.25">
      <c r="A83" s="117" t="s">
        <v>35</v>
      </c>
      <c r="B83" s="133" t="s">
        <v>210</v>
      </c>
      <c r="C83" s="101" t="s">
        <v>8</v>
      </c>
      <c r="D83" s="171">
        <v>96.5</v>
      </c>
      <c r="E83" s="134">
        <v>3.52</v>
      </c>
      <c r="F83" s="121"/>
      <c r="G83" s="148">
        <v>3.52</v>
      </c>
      <c r="H83" s="37">
        <v>93.08</v>
      </c>
      <c r="I83" s="10">
        <v>0</v>
      </c>
      <c r="J83" s="8">
        <f>SUM(G83,I83)</f>
        <v>3.52</v>
      </c>
      <c r="K83" s="45">
        <f t="shared" si="12"/>
        <v>0</v>
      </c>
      <c r="L83" s="7">
        <f t="shared" si="13"/>
        <v>339.68</v>
      </c>
      <c r="M83" s="7">
        <f t="shared" si="14"/>
        <v>0</v>
      </c>
      <c r="N83" s="7">
        <f t="shared" si="15"/>
        <v>339.68</v>
      </c>
      <c r="O83" s="129">
        <f t="shared" si="16"/>
        <v>0</v>
      </c>
    </row>
    <row r="84" spans="1:15" ht="38.25" x14ac:dyDescent="0.25">
      <c r="A84" s="182" t="s">
        <v>36</v>
      </c>
      <c r="B84" s="195" t="s">
        <v>211</v>
      </c>
      <c r="C84" s="196" t="s">
        <v>8</v>
      </c>
      <c r="D84" s="197">
        <v>509.2</v>
      </c>
      <c r="E84" s="198">
        <v>2.52</v>
      </c>
      <c r="F84" s="190"/>
      <c r="G84" s="199"/>
      <c r="H84" s="191"/>
      <c r="I84" s="192">
        <v>2.52</v>
      </c>
      <c r="J84" s="193">
        <f>I84+'[6]1'!J68</f>
        <v>2.52</v>
      </c>
      <c r="K84" s="45">
        <f t="shared" si="12"/>
        <v>0</v>
      </c>
      <c r="L84" s="7">
        <f t="shared" si="13"/>
        <v>1283.18</v>
      </c>
      <c r="M84" s="7">
        <f t="shared" si="14"/>
        <v>1283.18</v>
      </c>
      <c r="N84" s="7">
        <f t="shared" si="15"/>
        <v>1283.18</v>
      </c>
      <c r="O84" s="129">
        <f t="shared" si="16"/>
        <v>0</v>
      </c>
    </row>
    <row r="85" spans="1:15" ht="51" x14ac:dyDescent="0.25">
      <c r="A85" s="182" t="s">
        <v>37</v>
      </c>
      <c r="B85" s="195" t="s">
        <v>212</v>
      </c>
      <c r="C85" s="196" t="s">
        <v>8</v>
      </c>
      <c r="D85" s="197">
        <v>310.46800000000002</v>
      </c>
      <c r="E85" s="198">
        <v>3.36</v>
      </c>
      <c r="F85" s="190"/>
      <c r="G85" s="199"/>
      <c r="H85" s="191"/>
      <c r="I85" s="192">
        <v>3.36</v>
      </c>
      <c r="J85" s="193">
        <f>SUM(G85:I85)</f>
        <v>3.36</v>
      </c>
      <c r="K85" s="45">
        <f t="shared" si="12"/>
        <v>0</v>
      </c>
      <c r="L85" s="7">
        <f t="shared" si="13"/>
        <v>1043.17</v>
      </c>
      <c r="M85" s="7">
        <f t="shared" si="14"/>
        <v>1043.17</v>
      </c>
      <c r="N85" s="7">
        <f t="shared" si="15"/>
        <v>1043.17</v>
      </c>
      <c r="O85" s="129">
        <f t="shared" si="16"/>
        <v>0</v>
      </c>
    </row>
    <row r="86" spans="1:15" ht="38.25" x14ac:dyDescent="0.25">
      <c r="A86" s="182" t="s">
        <v>38</v>
      </c>
      <c r="B86" s="195" t="s">
        <v>213</v>
      </c>
      <c r="C86" s="196" t="s">
        <v>8</v>
      </c>
      <c r="D86" s="197">
        <v>341.05799999999999</v>
      </c>
      <c r="E86" s="198">
        <v>1.25</v>
      </c>
      <c r="F86" s="190"/>
      <c r="G86" s="199"/>
      <c r="H86" s="191"/>
      <c r="I86" s="192">
        <v>1.25</v>
      </c>
      <c r="J86" s="193">
        <f>SUM(G86:I86)</f>
        <v>1.25</v>
      </c>
      <c r="K86" s="45">
        <f t="shared" si="12"/>
        <v>0</v>
      </c>
      <c r="L86" s="7">
        <f t="shared" si="13"/>
        <v>426.32</v>
      </c>
      <c r="M86" s="7">
        <f t="shared" si="14"/>
        <v>426.32</v>
      </c>
      <c r="N86" s="7">
        <f t="shared" si="15"/>
        <v>426.32</v>
      </c>
      <c r="O86" s="129">
        <f t="shared" si="16"/>
        <v>0</v>
      </c>
    </row>
    <row r="87" spans="1:15" x14ac:dyDescent="0.25">
      <c r="A87" s="117"/>
      <c r="B87" s="133"/>
      <c r="C87" s="101"/>
      <c r="D87" s="120"/>
      <c r="E87" s="135"/>
      <c r="F87" s="121"/>
      <c r="G87" s="36"/>
      <c r="H87" s="37"/>
      <c r="I87" s="10"/>
      <c r="J87" s="8"/>
      <c r="K87" s="45"/>
      <c r="L87" s="9">
        <f>SUM(L80:L86)</f>
        <v>10185.42</v>
      </c>
      <c r="M87" s="9">
        <f>SUM(M80:M86)</f>
        <v>9845.74</v>
      </c>
      <c r="N87" s="9">
        <f>SUM(N80:N86)</f>
        <v>10185.42</v>
      </c>
      <c r="O87" s="110"/>
    </row>
    <row r="88" spans="1:15" x14ac:dyDescent="0.25">
      <c r="A88" s="169" t="s">
        <v>39</v>
      </c>
      <c r="B88" s="168" t="s">
        <v>216</v>
      </c>
      <c r="C88" s="112"/>
      <c r="D88" s="113"/>
      <c r="E88" s="111"/>
      <c r="F88" s="114"/>
      <c r="G88" s="42"/>
      <c r="H88" s="43">
        <v>36.479999999999997</v>
      </c>
      <c r="I88" s="44"/>
      <c r="J88" s="45"/>
      <c r="K88" s="136"/>
      <c r="L88" s="40"/>
      <c r="M88" s="40"/>
      <c r="N88" s="40"/>
      <c r="O88" s="123">
        <f>SUM(O89:O95)</f>
        <v>0</v>
      </c>
    </row>
    <row r="89" spans="1:15" ht="38.25" x14ac:dyDescent="0.25">
      <c r="A89" s="117" t="s">
        <v>41</v>
      </c>
      <c r="B89" s="118" t="s">
        <v>218</v>
      </c>
      <c r="C89" s="119" t="s">
        <v>8</v>
      </c>
      <c r="D89" s="170">
        <v>2.75</v>
      </c>
      <c r="E89" s="120">
        <v>137.43</v>
      </c>
      <c r="F89" s="121"/>
      <c r="G89" s="143">
        <v>137.43</v>
      </c>
      <c r="H89" s="130"/>
      <c r="I89" s="10">
        <v>0</v>
      </c>
      <c r="J89" s="8">
        <f>SUM(G89:I89)</f>
        <v>137.43</v>
      </c>
      <c r="K89" s="45">
        <f t="shared" ref="K89:K107" si="17">E89-J89</f>
        <v>0</v>
      </c>
      <c r="L89" s="7">
        <f t="shared" ref="L89:L95" si="18">ROUND(E89*D89,2)</f>
        <v>377.93</v>
      </c>
      <c r="M89" s="7">
        <f t="shared" ref="M89:M95" si="19">ROUND(I89*D89,2)</f>
        <v>0</v>
      </c>
      <c r="N89" s="7">
        <f t="shared" ref="N89:N95" si="20">ROUND(J89*D89,2)</f>
        <v>377.93</v>
      </c>
      <c r="O89" s="129">
        <f>L89-N89</f>
        <v>0</v>
      </c>
    </row>
    <row r="90" spans="1:15" ht="51" x14ac:dyDescent="0.25">
      <c r="A90" s="117" t="s">
        <v>43</v>
      </c>
      <c r="B90" s="133" t="s">
        <v>219</v>
      </c>
      <c r="C90" s="119" t="s">
        <v>8</v>
      </c>
      <c r="D90" s="170">
        <v>15.66</v>
      </c>
      <c r="E90" s="120">
        <v>119.68980000000001</v>
      </c>
      <c r="F90" s="121"/>
      <c r="G90" s="143">
        <v>119.68980000000001</v>
      </c>
      <c r="H90" s="130"/>
      <c r="I90" s="10">
        <v>0</v>
      </c>
      <c r="J90" s="8">
        <f>SUM(G90:I90)</f>
        <v>119.68980000000001</v>
      </c>
      <c r="K90" s="45">
        <f t="shared" si="17"/>
        <v>0</v>
      </c>
      <c r="L90" s="7">
        <f t="shared" si="18"/>
        <v>1874.34</v>
      </c>
      <c r="M90" s="7">
        <f t="shared" si="19"/>
        <v>0</v>
      </c>
      <c r="N90" s="7">
        <f t="shared" si="20"/>
        <v>1874.34</v>
      </c>
      <c r="O90" s="129">
        <f>L90-N90</f>
        <v>0</v>
      </c>
    </row>
    <row r="91" spans="1:15" ht="51" x14ac:dyDescent="0.25">
      <c r="A91" s="117" t="s">
        <v>44</v>
      </c>
      <c r="B91" s="118" t="s">
        <v>220</v>
      </c>
      <c r="C91" s="119" t="s">
        <v>8</v>
      </c>
      <c r="D91" s="170">
        <v>14.05</v>
      </c>
      <c r="E91" s="120">
        <v>55.919800000000002</v>
      </c>
      <c r="F91" s="121"/>
      <c r="G91" s="143">
        <v>55.919800000000002</v>
      </c>
      <c r="H91" s="37">
        <v>589.54999999999995</v>
      </c>
      <c r="I91" s="10">
        <v>0</v>
      </c>
      <c r="J91" s="8">
        <f>SUM(G91,I91)</f>
        <v>55.919800000000002</v>
      </c>
      <c r="K91" s="45">
        <f t="shared" si="17"/>
        <v>0</v>
      </c>
      <c r="L91" s="7">
        <f t="shared" si="18"/>
        <v>785.67</v>
      </c>
      <c r="M91" s="7">
        <f t="shared" si="19"/>
        <v>0</v>
      </c>
      <c r="N91" s="7">
        <f t="shared" si="20"/>
        <v>785.67</v>
      </c>
      <c r="O91" s="129">
        <f t="shared" ref="O91:O120" si="21">L91-N91</f>
        <v>0</v>
      </c>
    </row>
    <row r="92" spans="1:15" ht="25.5" x14ac:dyDescent="0.25">
      <c r="A92" s="117" t="s">
        <v>45</v>
      </c>
      <c r="B92" s="118" t="s">
        <v>221</v>
      </c>
      <c r="C92" s="119" t="s">
        <v>8</v>
      </c>
      <c r="D92" s="170">
        <v>10.9</v>
      </c>
      <c r="E92" s="120">
        <v>453.18</v>
      </c>
      <c r="F92" s="121"/>
      <c r="G92" s="10">
        <v>453.18</v>
      </c>
      <c r="H92" s="37">
        <v>550.77</v>
      </c>
      <c r="I92" s="10"/>
      <c r="J92" s="8">
        <f t="shared" ref="J92:J95" si="22">SUM(G92,I92)</f>
        <v>453.18</v>
      </c>
      <c r="K92" s="45">
        <f t="shared" si="17"/>
        <v>0</v>
      </c>
      <c r="L92" s="7">
        <f t="shared" si="18"/>
        <v>4939.66</v>
      </c>
      <c r="M92" s="7">
        <f t="shared" si="19"/>
        <v>0</v>
      </c>
      <c r="N92" s="7">
        <f t="shared" si="20"/>
        <v>4939.66</v>
      </c>
      <c r="O92" s="129">
        <f t="shared" si="21"/>
        <v>0</v>
      </c>
    </row>
    <row r="93" spans="1:15" ht="25.5" x14ac:dyDescent="0.25">
      <c r="A93" s="117" t="s">
        <v>46</v>
      </c>
      <c r="B93" s="118" t="s">
        <v>222</v>
      </c>
      <c r="C93" s="119" t="s">
        <v>8</v>
      </c>
      <c r="D93" s="170">
        <v>1.92</v>
      </c>
      <c r="E93" s="120">
        <v>453.178</v>
      </c>
      <c r="F93" s="121"/>
      <c r="G93" s="179">
        <v>453.178</v>
      </c>
      <c r="H93" s="37">
        <v>458.87</v>
      </c>
      <c r="I93" s="179">
        <v>0</v>
      </c>
      <c r="J93" s="8">
        <f t="shared" si="22"/>
        <v>453.178</v>
      </c>
      <c r="K93" s="45">
        <f t="shared" si="17"/>
        <v>0</v>
      </c>
      <c r="L93" s="7">
        <f t="shared" si="18"/>
        <v>870.1</v>
      </c>
      <c r="M93" s="7">
        <f t="shared" si="19"/>
        <v>0</v>
      </c>
      <c r="N93" s="7">
        <f t="shared" si="20"/>
        <v>870.1</v>
      </c>
      <c r="O93" s="129">
        <f t="shared" si="21"/>
        <v>0</v>
      </c>
    </row>
    <row r="94" spans="1:15" ht="25.5" x14ac:dyDescent="0.25">
      <c r="A94" s="117" t="s">
        <v>47</v>
      </c>
      <c r="B94" s="118" t="s">
        <v>223</v>
      </c>
      <c r="C94" s="119" t="s">
        <v>8</v>
      </c>
      <c r="D94" s="170">
        <v>12.08</v>
      </c>
      <c r="E94" s="120">
        <v>453.18</v>
      </c>
      <c r="F94" s="121"/>
      <c r="G94" s="10">
        <v>453.18</v>
      </c>
      <c r="H94" s="37">
        <v>497.63</v>
      </c>
      <c r="I94" s="10"/>
      <c r="J94" s="8">
        <f t="shared" si="22"/>
        <v>453.18</v>
      </c>
      <c r="K94" s="45">
        <f t="shared" si="17"/>
        <v>0</v>
      </c>
      <c r="L94" s="7">
        <f t="shared" si="18"/>
        <v>5474.41</v>
      </c>
      <c r="M94" s="7">
        <f t="shared" si="19"/>
        <v>0</v>
      </c>
      <c r="N94" s="7">
        <f t="shared" si="20"/>
        <v>5474.41</v>
      </c>
      <c r="O94" s="129">
        <f t="shared" si="21"/>
        <v>0</v>
      </c>
    </row>
    <row r="95" spans="1:15" ht="38.25" x14ac:dyDescent="0.25">
      <c r="A95" s="117" t="s">
        <v>48</v>
      </c>
      <c r="B95" s="118" t="s">
        <v>224</v>
      </c>
      <c r="C95" s="119" t="s">
        <v>8</v>
      </c>
      <c r="D95" s="170">
        <v>47.43</v>
      </c>
      <c r="E95" s="120">
        <v>55.919899999999998</v>
      </c>
      <c r="F95" s="121"/>
      <c r="G95" s="143">
        <v>55.919899999999998</v>
      </c>
      <c r="H95" s="130"/>
      <c r="I95" s="10"/>
      <c r="J95" s="8">
        <f t="shared" si="22"/>
        <v>55.919899999999998</v>
      </c>
      <c r="K95" s="45">
        <f t="shared" si="17"/>
        <v>0</v>
      </c>
      <c r="L95" s="7">
        <f t="shared" si="18"/>
        <v>2652.28</v>
      </c>
      <c r="M95" s="7">
        <f t="shared" si="19"/>
        <v>0</v>
      </c>
      <c r="N95" s="7">
        <f t="shared" si="20"/>
        <v>2652.28</v>
      </c>
      <c r="O95" s="129">
        <f t="shared" si="21"/>
        <v>0</v>
      </c>
    </row>
    <row r="96" spans="1:15" x14ac:dyDescent="0.25">
      <c r="A96" s="117"/>
      <c r="B96" s="118"/>
      <c r="C96" s="119"/>
      <c r="D96" s="120"/>
      <c r="E96" s="120"/>
      <c r="F96" s="121"/>
      <c r="G96" s="143"/>
      <c r="H96" s="130"/>
      <c r="I96" s="10"/>
      <c r="J96" s="8"/>
      <c r="K96" s="45"/>
      <c r="L96" s="172">
        <f>SUM(L89:L95)</f>
        <v>16974.39</v>
      </c>
      <c r="M96" s="172">
        <f>SUM(M89:M95)</f>
        <v>0</v>
      </c>
      <c r="N96" s="172">
        <f>SUM(N89:N95)</f>
        <v>16974.39</v>
      </c>
      <c r="O96" s="129"/>
    </row>
    <row r="97" spans="1:15" s="11" customFormat="1" x14ac:dyDescent="0.25">
      <c r="A97" s="169" t="s">
        <v>49</v>
      </c>
      <c r="B97" s="168" t="s">
        <v>217</v>
      </c>
      <c r="C97" s="112"/>
      <c r="D97" s="113"/>
      <c r="E97" s="111"/>
      <c r="F97" s="114"/>
      <c r="G97" s="42"/>
      <c r="H97" s="43">
        <v>36.479999999999997</v>
      </c>
      <c r="I97" s="44"/>
      <c r="J97" s="45"/>
      <c r="K97" s="136"/>
      <c r="L97" s="40"/>
      <c r="M97" s="40"/>
      <c r="N97" s="40"/>
      <c r="O97" s="123">
        <f>SUM(O98:O138)</f>
        <v>0</v>
      </c>
    </row>
    <row r="98" spans="1:15" ht="38.25" x14ac:dyDescent="0.25">
      <c r="A98" s="117" t="s">
        <v>51</v>
      </c>
      <c r="B98" s="133" t="s">
        <v>235</v>
      </c>
      <c r="C98" s="119" t="s">
        <v>126</v>
      </c>
      <c r="D98" s="170">
        <v>276.37</v>
      </c>
      <c r="E98" s="120">
        <v>1</v>
      </c>
      <c r="F98" s="121"/>
      <c r="G98" s="148">
        <v>1</v>
      </c>
      <c r="H98" s="37">
        <v>19.41</v>
      </c>
      <c r="I98" s="10">
        <v>0</v>
      </c>
      <c r="J98" s="8">
        <f t="shared" ref="J98:J120" si="23">G98+I98</f>
        <v>1</v>
      </c>
      <c r="K98" s="45">
        <f t="shared" si="17"/>
        <v>0</v>
      </c>
      <c r="L98" s="7">
        <f t="shared" ref="L98:L104" si="24">ROUND(E98*D98,2)</f>
        <v>276.37</v>
      </c>
      <c r="M98" s="7">
        <f t="shared" ref="M98:M104" si="25">ROUND(I98*D98,2)</f>
        <v>0</v>
      </c>
      <c r="N98" s="7">
        <f t="shared" ref="N98:N104" si="26">ROUND(J98*D98,2)</f>
        <v>276.37</v>
      </c>
      <c r="O98" s="129">
        <f t="shared" si="21"/>
        <v>0</v>
      </c>
    </row>
    <row r="99" spans="1:15" ht="25.5" x14ac:dyDescent="0.25">
      <c r="A99" s="117" t="s">
        <v>52</v>
      </c>
      <c r="B99" s="118" t="s">
        <v>236</v>
      </c>
      <c r="C99" s="119" t="s">
        <v>126</v>
      </c>
      <c r="D99" s="170">
        <v>180.97</v>
      </c>
      <c r="E99" s="120">
        <v>6</v>
      </c>
      <c r="F99" s="121"/>
      <c r="G99" s="148">
        <v>6</v>
      </c>
      <c r="H99" s="37">
        <v>17.43</v>
      </c>
      <c r="I99" s="10">
        <v>0</v>
      </c>
      <c r="J99" s="8">
        <f t="shared" si="23"/>
        <v>6</v>
      </c>
      <c r="K99" s="45">
        <f t="shared" si="17"/>
        <v>0</v>
      </c>
      <c r="L99" s="7">
        <f t="shared" si="24"/>
        <v>1085.82</v>
      </c>
      <c r="M99" s="7">
        <f t="shared" si="25"/>
        <v>0</v>
      </c>
      <c r="N99" s="7">
        <f t="shared" si="26"/>
        <v>1085.82</v>
      </c>
      <c r="O99" s="129">
        <f t="shared" si="21"/>
        <v>0</v>
      </c>
    </row>
    <row r="100" spans="1:15" ht="38.25" x14ac:dyDescent="0.25">
      <c r="A100" s="117" t="s">
        <v>53</v>
      </c>
      <c r="B100" s="118" t="s">
        <v>237</v>
      </c>
      <c r="C100" s="119" t="s">
        <v>126</v>
      </c>
      <c r="D100" s="170">
        <v>19.739999999999998</v>
      </c>
      <c r="E100" s="120">
        <v>10</v>
      </c>
      <c r="F100" s="121"/>
      <c r="G100" s="148">
        <v>10</v>
      </c>
      <c r="H100" s="37">
        <v>28.65</v>
      </c>
      <c r="I100" s="10"/>
      <c r="J100" s="8">
        <f t="shared" si="23"/>
        <v>10</v>
      </c>
      <c r="K100" s="45">
        <f t="shared" si="17"/>
        <v>0</v>
      </c>
      <c r="L100" s="7">
        <f t="shared" si="24"/>
        <v>197.4</v>
      </c>
      <c r="M100" s="7">
        <f t="shared" si="25"/>
        <v>0</v>
      </c>
      <c r="N100" s="7">
        <f t="shared" si="26"/>
        <v>197.4</v>
      </c>
      <c r="O100" s="129">
        <f t="shared" si="21"/>
        <v>0</v>
      </c>
    </row>
    <row r="101" spans="1:15" ht="38.25" x14ac:dyDescent="0.25">
      <c r="A101" s="117" t="s">
        <v>54</v>
      </c>
      <c r="B101" s="118" t="s">
        <v>238</v>
      </c>
      <c r="C101" s="119" t="s">
        <v>126</v>
      </c>
      <c r="D101" s="170">
        <v>6.58</v>
      </c>
      <c r="E101" s="120">
        <v>16</v>
      </c>
      <c r="F101" s="121"/>
      <c r="G101" s="148">
        <v>16</v>
      </c>
      <c r="H101" s="37">
        <v>45.38</v>
      </c>
      <c r="I101" s="10"/>
      <c r="J101" s="8">
        <f t="shared" si="23"/>
        <v>16</v>
      </c>
      <c r="K101" s="45">
        <f t="shared" si="17"/>
        <v>0</v>
      </c>
      <c r="L101" s="7">
        <f t="shared" si="24"/>
        <v>105.28</v>
      </c>
      <c r="M101" s="7">
        <f t="shared" si="25"/>
        <v>0</v>
      </c>
      <c r="N101" s="7">
        <f t="shared" si="26"/>
        <v>105.28</v>
      </c>
      <c r="O101" s="129">
        <f t="shared" si="21"/>
        <v>0</v>
      </c>
    </row>
    <row r="102" spans="1:15" ht="38.25" x14ac:dyDescent="0.25">
      <c r="A102" s="117" t="s">
        <v>55</v>
      </c>
      <c r="B102" s="131" t="s">
        <v>239</v>
      </c>
      <c r="C102" s="119" t="s">
        <v>126</v>
      </c>
      <c r="D102" s="170">
        <v>15.7</v>
      </c>
      <c r="E102" s="120">
        <v>1</v>
      </c>
      <c r="F102" s="121"/>
      <c r="G102" s="180">
        <v>1</v>
      </c>
      <c r="H102" s="130"/>
      <c r="I102" s="10"/>
      <c r="J102" s="8">
        <f t="shared" si="23"/>
        <v>1</v>
      </c>
      <c r="K102" s="45">
        <f t="shared" si="17"/>
        <v>0</v>
      </c>
      <c r="L102" s="7">
        <f t="shared" si="24"/>
        <v>15.7</v>
      </c>
      <c r="M102" s="7">
        <f t="shared" si="25"/>
        <v>0</v>
      </c>
      <c r="N102" s="7">
        <f t="shared" si="26"/>
        <v>15.7</v>
      </c>
      <c r="O102" s="129">
        <f t="shared" si="21"/>
        <v>0</v>
      </c>
    </row>
    <row r="103" spans="1:15" ht="38.25" x14ac:dyDescent="0.25">
      <c r="A103" s="117" t="s">
        <v>56</v>
      </c>
      <c r="B103" s="118" t="s">
        <v>240</v>
      </c>
      <c r="C103" s="119" t="s">
        <v>126</v>
      </c>
      <c r="D103" s="170">
        <v>7.54</v>
      </c>
      <c r="E103" s="120">
        <v>11</v>
      </c>
      <c r="F103" s="121"/>
      <c r="G103" s="180">
        <v>11</v>
      </c>
      <c r="H103" s="130"/>
      <c r="I103" s="10"/>
      <c r="J103" s="8">
        <f t="shared" si="23"/>
        <v>11</v>
      </c>
      <c r="K103" s="45">
        <f t="shared" si="17"/>
        <v>0</v>
      </c>
      <c r="L103" s="7">
        <f t="shared" si="24"/>
        <v>82.94</v>
      </c>
      <c r="M103" s="7">
        <f t="shared" si="25"/>
        <v>0</v>
      </c>
      <c r="N103" s="7">
        <f t="shared" si="26"/>
        <v>82.94</v>
      </c>
      <c r="O103" s="129">
        <f t="shared" si="21"/>
        <v>0</v>
      </c>
    </row>
    <row r="104" spans="1:15" ht="38.25" x14ac:dyDescent="0.25">
      <c r="A104" s="117" t="s">
        <v>57</v>
      </c>
      <c r="B104" s="118" t="s">
        <v>241</v>
      </c>
      <c r="C104" s="119" t="s">
        <v>126</v>
      </c>
      <c r="D104" s="170">
        <v>4.76</v>
      </c>
      <c r="E104" s="120">
        <v>10</v>
      </c>
      <c r="F104" s="121"/>
      <c r="G104" s="148">
        <v>10</v>
      </c>
      <c r="H104" s="37">
        <v>16.16</v>
      </c>
      <c r="I104" s="10"/>
      <c r="J104" s="8">
        <f t="shared" si="23"/>
        <v>10</v>
      </c>
      <c r="K104" s="45">
        <f t="shared" si="17"/>
        <v>0</v>
      </c>
      <c r="L104" s="7">
        <f t="shared" si="24"/>
        <v>47.6</v>
      </c>
      <c r="M104" s="7">
        <f t="shared" si="25"/>
        <v>0</v>
      </c>
      <c r="N104" s="7">
        <f t="shared" si="26"/>
        <v>47.6</v>
      </c>
      <c r="O104" s="129">
        <f t="shared" si="21"/>
        <v>0</v>
      </c>
    </row>
    <row r="105" spans="1:15" ht="38.25" x14ac:dyDescent="0.25">
      <c r="A105" s="117" t="s">
        <v>58</v>
      </c>
      <c r="B105" s="118" t="s">
        <v>242</v>
      </c>
      <c r="C105" s="119" t="s">
        <v>126</v>
      </c>
      <c r="D105" s="170">
        <v>15.72</v>
      </c>
      <c r="E105" s="120">
        <v>4</v>
      </c>
      <c r="F105" s="121"/>
      <c r="G105" s="148">
        <v>4</v>
      </c>
      <c r="H105" s="37"/>
      <c r="I105" s="10"/>
      <c r="J105" s="8">
        <f t="shared" si="23"/>
        <v>4</v>
      </c>
      <c r="K105" s="45">
        <f t="shared" si="17"/>
        <v>0</v>
      </c>
      <c r="L105" s="7">
        <f t="shared" ref="L105:L120" si="27">ROUND(E105*D105,2)</f>
        <v>62.88</v>
      </c>
      <c r="M105" s="7">
        <f t="shared" ref="M105:M120" si="28">ROUND(I105*D105,2)</f>
        <v>0</v>
      </c>
      <c r="N105" s="7">
        <f t="shared" ref="N105:N120" si="29">ROUND(J105*D105,2)</f>
        <v>62.88</v>
      </c>
      <c r="O105" s="129">
        <f t="shared" si="21"/>
        <v>0</v>
      </c>
    </row>
    <row r="106" spans="1:15" ht="38.25" x14ac:dyDescent="0.25">
      <c r="A106" s="117" t="s">
        <v>59</v>
      </c>
      <c r="B106" s="118" t="s">
        <v>243</v>
      </c>
      <c r="C106" s="119" t="s">
        <v>126</v>
      </c>
      <c r="D106" s="170">
        <v>7.19</v>
      </c>
      <c r="E106" s="120">
        <v>2</v>
      </c>
      <c r="F106" s="121"/>
      <c r="G106" s="148">
        <v>2</v>
      </c>
      <c r="H106" s="37"/>
      <c r="I106" s="10"/>
      <c r="J106" s="8">
        <f t="shared" si="23"/>
        <v>2</v>
      </c>
      <c r="K106" s="45">
        <f t="shared" si="17"/>
        <v>0</v>
      </c>
      <c r="L106" s="7">
        <f t="shared" si="27"/>
        <v>14.38</v>
      </c>
      <c r="M106" s="7">
        <f t="shared" si="28"/>
        <v>0</v>
      </c>
      <c r="N106" s="7">
        <f t="shared" si="29"/>
        <v>14.38</v>
      </c>
      <c r="O106" s="129">
        <f t="shared" si="21"/>
        <v>0</v>
      </c>
    </row>
    <row r="107" spans="1:15" ht="25.5" x14ac:dyDescent="0.25">
      <c r="A107" s="117" t="s">
        <v>60</v>
      </c>
      <c r="B107" s="118" t="s">
        <v>244</v>
      </c>
      <c r="C107" s="119" t="s">
        <v>126</v>
      </c>
      <c r="D107" s="170">
        <v>9.0299999999999994</v>
      </c>
      <c r="E107" s="120">
        <v>5</v>
      </c>
      <c r="F107" s="121"/>
      <c r="G107" s="148">
        <v>5</v>
      </c>
      <c r="H107" s="37"/>
      <c r="I107" s="10"/>
      <c r="J107" s="8">
        <f t="shared" si="23"/>
        <v>5</v>
      </c>
      <c r="K107" s="45">
        <f t="shared" si="17"/>
        <v>0</v>
      </c>
      <c r="L107" s="7">
        <f t="shared" si="27"/>
        <v>45.15</v>
      </c>
      <c r="M107" s="7">
        <f t="shared" si="28"/>
        <v>0</v>
      </c>
      <c r="N107" s="7">
        <f t="shared" si="29"/>
        <v>45.15</v>
      </c>
      <c r="O107" s="129">
        <f t="shared" si="21"/>
        <v>0</v>
      </c>
    </row>
    <row r="108" spans="1:15" ht="38.25" x14ac:dyDescent="0.25">
      <c r="A108" s="117" t="s">
        <v>61</v>
      </c>
      <c r="B108" s="118" t="s">
        <v>245</v>
      </c>
      <c r="C108" s="119" t="s">
        <v>126</v>
      </c>
      <c r="D108" s="170">
        <v>13.5</v>
      </c>
      <c r="E108" s="120">
        <v>1</v>
      </c>
      <c r="F108" s="121"/>
      <c r="G108" s="148">
        <v>1</v>
      </c>
      <c r="H108" s="37"/>
      <c r="I108" s="10"/>
      <c r="J108" s="8">
        <f t="shared" si="23"/>
        <v>1</v>
      </c>
      <c r="K108" s="175">
        <f t="shared" ref="K108:K114" si="30">E108-J108</f>
        <v>0</v>
      </c>
      <c r="L108" s="7">
        <f t="shared" si="27"/>
        <v>13.5</v>
      </c>
      <c r="M108" s="7">
        <f t="shared" si="28"/>
        <v>0</v>
      </c>
      <c r="N108" s="7">
        <f t="shared" si="29"/>
        <v>13.5</v>
      </c>
      <c r="O108" s="129">
        <f t="shared" si="21"/>
        <v>0</v>
      </c>
    </row>
    <row r="109" spans="1:15" ht="38.25" x14ac:dyDescent="0.25">
      <c r="A109" s="117" t="s">
        <v>62</v>
      </c>
      <c r="B109" s="118" t="s">
        <v>246</v>
      </c>
      <c r="C109" s="119" t="s">
        <v>14</v>
      </c>
      <c r="D109" s="170">
        <v>36.94</v>
      </c>
      <c r="E109" s="120">
        <v>44.81</v>
      </c>
      <c r="F109" s="121"/>
      <c r="G109" s="148">
        <v>44.81</v>
      </c>
      <c r="H109" s="37"/>
      <c r="I109" s="10"/>
      <c r="J109" s="8">
        <f t="shared" si="23"/>
        <v>44.81</v>
      </c>
      <c r="K109" s="175">
        <f t="shared" si="30"/>
        <v>0</v>
      </c>
      <c r="L109" s="7">
        <f t="shared" si="27"/>
        <v>1655.28</v>
      </c>
      <c r="M109" s="7">
        <f t="shared" si="28"/>
        <v>0</v>
      </c>
      <c r="N109" s="7">
        <f t="shared" si="29"/>
        <v>1655.28</v>
      </c>
      <c r="O109" s="129">
        <f t="shared" si="21"/>
        <v>0</v>
      </c>
    </row>
    <row r="110" spans="1:15" ht="38.25" x14ac:dyDescent="0.25">
      <c r="A110" s="117" t="s">
        <v>63</v>
      </c>
      <c r="B110" s="118" t="s">
        <v>247</v>
      </c>
      <c r="C110" s="119" t="s">
        <v>14</v>
      </c>
      <c r="D110" s="170">
        <v>13.36</v>
      </c>
      <c r="E110" s="120">
        <v>26.06</v>
      </c>
      <c r="F110" s="121"/>
      <c r="G110" s="148">
        <v>26.06</v>
      </c>
      <c r="H110" s="37"/>
      <c r="I110" s="10"/>
      <c r="J110" s="8">
        <f t="shared" si="23"/>
        <v>26.06</v>
      </c>
      <c r="K110" s="175">
        <f t="shared" si="30"/>
        <v>0</v>
      </c>
      <c r="L110" s="7">
        <f t="shared" si="27"/>
        <v>348.16</v>
      </c>
      <c r="M110" s="7">
        <f t="shared" si="28"/>
        <v>0</v>
      </c>
      <c r="N110" s="7">
        <f t="shared" si="29"/>
        <v>348.16</v>
      </c>
      <c r="O110" s="129">
        <f t="shared" si="21"/>
        <v>0</v>
      </c>
    </row>
    <row r="111" spans="1:15" ht="38.25" x14ac:dyDescent="0.25">
      <c r="A111" s="117" t="s">
        <v>64</v>
      </c>
      <c r="B111" s="118" t="s">
        <v>248</v>
      </c>
      <c r="C111" s="119" t="s">
        <v>14</v>
      </c>
      <c r="D111" s="170">
        <v>19.12</v>
      </c>
      <c r="E111" s="120">
        <v>19.53</v>
      </c>
      <c r="F111" s="121"/>
      <c r="G111" s="148">
        <v>19.53</v>
      </c>
      <c r="H111" s="37"/>
      <c r="I111" s="10"/>
      <c r="J111" s="8">
        <f t="shared" si="23"/>
        <v>19.53</v>
      </c>
      <c r="K111" s="175">
        <f t="shared" si="30"/>
        <v>0</v>
      </c>
      <c r="L111" s="7">
        <f t="shared" si="27"/>
        <v>373.41</v>
      </c>
      <c r="M111" s="7">
        <f t="shared" si="28"/>
        <v>0</v>
      </c>
      <c r="N111" s="7">
        <f t="shared" si="29"/>
        <v>373.41</v>
      </c>
      <c r="O111" s="129">
        <f t="shared" si="21"/>
        <v>0</v>
      </c>
    </row>
    <row r="112" spans="1:15" ht="38.25" x14ac:dyDescent="0.25">
      <c r="A112" s="117" t="s">
        <v>65</v>
      </c>
      <c r="B112" s="118" t="s">
        <v>249</v>
      </c>
      <c r="C112" s="119" t="s">
        <v>126</v>
      </c>
      <c r="D112" s="170">
        <v>8.35</v>
      </c>
      <c r="E112" s="120">
        <v>1</v>
      </c>
      <c r="F112" s="121"/>
      <c r="G112" s="148">
        <v>1</v>
      </c>
      <c r="H112" s="37"/>
      <c r="I112" s="10"/>
      <c r="J112" s="8">
        <f t="shared" si="23"/>
        <v>1</v>
      </c>
      <c r="K112" s="175">
        <f t="shared" si="30"/>
        <v>0</v>
      </c>
      <c r="L112" s="7">
        <f t="shared" si="27"/>
        <v>8.35</v>
      </c>
      <c r="M112" s="7">
        <f t="shared" si="28"/>
        <v>0</v>
      </c>
      <c r="N112" s="7">
        <f t="shared" si="29"/>
        <v>8.35</v>
      </c>
      <c r="O112" s="129">
        <f t="shared" si="21"/>
        <v>0</v>
      </c>
    </row>
    <row r="113" spans="1:15" ht="38.25" x14ac:dyDescent="0.25">
      <c r="A113" s="117" t="s">
        <v>66</v>
      </c>
      <c r="B113" s="118" t="s">
        <v>250</v>
      </c>
      <c r="C113" s="119" t="s">
        <v>14</v>
      </c>
      <c r="D113" s="170">
        <v>11.939</v>
      </c>
      <c r="E113" s="120">
        <v>4.75</v>
      </c>
      <c r="F113" s="121"/>
      <c r="G113" s="148">
        <v>4.75</v>
      </c>
      <c r="H113" s="37"/>
      <c r="I113" s="10"/>
      <c r="J113" s="8">
        <f t="shared" si="23"/>
        <v>4.75</v>
      </c>
      <c r="K113" s="175">
        <f t="shared" si="30"/>
        <v>0</v>
      </c>
      <c r="L113" s="7">
        <f t="shared" si="27"/>
        <v>56.71</v>
      </c>
      <c r="M113" s="7">
        <f t="shared" si="28"/>
        <v>0</v>
      </c>
      <c r="N113" s="7">
        <f t="shared" si="29"/>
        <v>56.71</v>
      </c>
      <c r="O113" s="129">
        <f t="shared" si="21"/>
        <v>0</v>
      </c>
    </row>
    <row r="114" spans="1:15" ht="25.5" x14ac:dyDescent="0.25">
      <c r="A114" s="117" t="s">
        <v>67</v>
      </c>
      <c r="B114" s="118" t="s">
        <v>251</v>
      </c>
      <c r="C114" s="119" t="s">
        <v>126</v>
      </c>
      <c r="D114" s="170">
        <v>6.11</v>
      </c>
      <c r="E114" s="120">
        <v>1</v>
      </c>
      <c r="F114" s="121"/>
      <c r="G114" s="148">
        <v>1</v>
      </c>
      <c r="H114" s="37"/>
      <c r="I114" s="10"/>
      <c r="J114" s="8">
        <f t="shared" si="23"/>
        <v>1</v>
      </c>
      <c r="K114" s="175">
        <f t="shared" si="30"/>
        <v>0</v>
      </c>
      <c r="L114" s="7">
        <f t="shared" si="27"/>
        <v>6.11</v>
      </c>
      <c r="M114" s="7">
        <f t="shared" si="28"/>
        <v>0</v>
      </c>
      <c r="N114" s="7">
        <f t="shared" si="29"/>
        <v>6.11</v>
      </c>
      <c r="O114" s="129">
        <f t="shared" si="21"/>
        <v>0</v>
      </c>
    </row>
    <row r="115" spans="1:15" x14ac:dyDescent="0.25">
      <c r="A115" s="137" t="s">
        <v>68</v>
      </c>
      <c r="B115" s="138" t="s">
        <v>225</v>
      </c>
      <c r="C115" s="139"/>
      <c r="D115" s="176"/>
      <c r="E115" s="140"/>
      <c r="F115" s="141"/>
      <c r="G115" s="49"/>
      <c r="H115" s="50">
        <v>42.63</v>
      </c>
      <c r="I115" s="46"/>
      <c r="J115" s="47"/>
      <c r="K115" s="47"/>
      <c r="L115" s="48"/>
      <c r="M115" s="48"/>
      <c r="N115" s="48"/>
      <c r="O115" s="142"/>
    </row>
    <row r="116" spans="1:15" ht="51" x14ac:dyDescent="0.25">
      <c r="A116" s="182" t="s">
        <v>226</v>
      </c>
      <c r="B116" s="186" t="s">
        <v>252</v>
      </c>
      <c r="C116" s="187" t="s">
        <v>126</v>
      </c>
      <c r="D116" s="188">
        <v>213.57</v>
      </c>
      <c r="E116" s="189">
        <v>4</v>
      </c>
      <c r="F116" s="190"/>
      <c r="G116" s="194"/>
      <c r="H116" s="191"/>
      <c r="I116" s="192">
        <v>4</v>
      </c>
      <c r="J116" s="193">
        <f t="shared" si="23"/>
        <v>4</v>
      </c>
      <c r="K116" s="175">
        <f>E116-J116</f>
        <v>0</v>
      </c>
      <c r="L116" s="7">
        <f t="shared" si="27"/>
        <v>854.28</v>
      </c>
      <c r="M116" s="7">
        <f t="shared" si="28"/>
        <v>854.28</v>
      </c>
      <c r="N116" s="7">
        <f t="shared" si="29"/>
        <v>854.28</v>
      </c>
      <c r="O116" s="129">
        <f t="shared" si="21"/>
        <v>0</v>
      </c>
    </row>
    <row r="117" spans="1:15" ht="51" x14ac:dyDescent="0.25">
      <c r="A117" s="182" t="s">
        <v>227</v>
      </c>
      <c r="B117" s="186" t="s">
        <v>253</v>
      </c>
      <c r="C117" s="187" t="s">
        <v>126</v>
      </c>
      <c r="D117" s="188">
        <v>165.8</v>
      </c>
      <c r="E117" s="189">
        <v>10</v>
      </c>
      <c r="F117" s="190"/>
      <c r="G117" s="194"/>
      <c r="H117" s="191"/>
      <c r="I117" s="192">
        <v>10</v>
      </c>
      <c r="J117" s="193">
        <f t="shared" si="23"/>
        <v>10</v>
      </c>
      <c r="K117" s="175">
        <f>E117-J117</f>
        <v>0</v>
      </c>
      <c r="L117" s="7">
        <f t="shared" si="27"/>
        <v>1658</v>
      </c>
      <c r="M117" s="7">
        <f t="shared" si="28"/>
        <v>1658</v>
      </c>
      <c r="N117" s="7">
        <f t="shared" si="29"/>
        <v>1658</v>
      </c>
      <c r="O117" s="129">
        <f t="shared" si="21"/>
        <v>0</v>
      </c>
    </row>
    <row r="118" spans="1:15" ht="38.25" x14ac:dyDescent="0.25">
      <c r="A118" s="182" t="s">
        <v>228</v>
      </c>
      <c r="B118" s="186" t="s">
        <v>254</v>
      </c>
      <c r="C118" s="187" t="s">
        <v>126</v>
      </c>
      <c r="D118" s="188">
        <v>883.12</v>
      </c>
      <c r="E118" s="189">
        <v>2</v>
      </c>
      <c r="F118" s="190"/>
      <c r="G118" s="194"/>
      <c r="H118" s="191"/>
      <c r="I118" s="192">
        <v>2</v>
      </c>
      <c r="J118" s="193">
        <f t="shared" si="23"/>
        <v>2</v>
      </c>
      <c r="K118" s="175">
        <f>E118-J118</f>
        <v>0</v>
      </c>
      <c r="L118" s="7">
        <f t="shared" si="27"/>
        <v>1766.24</v>
      </c>
      <c r="M118" s="7">
        <f t="shared" si="28"/>
        <v>1766.24</v>
      </c>
      <c r="N118" s="7">
        <f t="shared" si="29"/>
        <v>1766.24</v>
      </c>
      <c r="O118" s="129">
        <f t="shared" si="21"/>
        <v>0</v>
      </c>
    </row>
    <row r="119" spans="1:15" ht="38.25" x14ac:dyDescent="0.25">
      <c r="A119" s="117" t="s">
        <v>229</v>
      </c>
      <c r="B119" s="118" t="s">
        <v>255</v>
      </c>
      <c r="C119" s="119" t="s">
        <v>126</v>
      </c>
      <c r="D119" s="170">
        <v>353.58</v>
      </c>
      <c r="E119" s="120">
        <v>3</v>
      </c>
      <c r="F119" s="121"/>
      <c r="G119" s="148">
        <v>3</v>
      </c>
      <c r="H119" s="37"/>
      <c r="I119" s="10"/>
      <c r="J119" s="8">
        <f t="shared" si="23"/>
        <v>3</v>
      </c>
      <c r="K119" s="175">
        <f>E119-J119</f>
        <v>0</v>
      </c>
      <c r="L119" s="7">
        <f t="shared" si="27"/>
        <v>1060.74</v>
      </c>
      <c r="M119" s="7">
        <f t="shared" si="28"/>
        <v>0</v>
      </c>
      <c r="N119" s="7">
        <f t="shared" si="29"/>
        <v>1060.74</v>
      </c>
      <c r="O119" s="129">
        <f t="shared" si="21"/>
        <v>0</v>
      </c>
    </row>
    <row r="120" spans="1:15" ht="25.5" x14ac:dyDescent="0.25">
      <c r="A120" s="182" t="s">
        <v>230</v>
      </c>
      <c r="B120" s="186" t="s">
        <v>256</v>
      </c>
      <c r="C120" s="187" t="s">
        <v>126</v>
      </c>
      <c r="D120" s="188">
        <v>112.34</v>
      </c>
      <c r="E120" s="189">
        <v>6</v>
      </c>
      <c r="F120" s="190"/>
      <c r="G120" s="194"/>
      <c r="H120" s="191"/>
      <c r="I120" s="192">
        <v>6</v>
      </c>
      <c r="J120" s="193">
        <f t="shared" si="23"/>
        <v>6</v>
      </c>
      <c r="K120" s="175">
        <f>E120-J120</f>
        <v>0</v>
      </c>
      <c r="L120" s="7">
        <f t="shared" si="27"/>
        <v>674.04</v>
      </c>
      <c r="M120" s="7">
        <f t="shared" si="28"/>
        <v>674.04</v>
      </c>
      <c r="N120" s="7">
        <f t="shared" si="29"/>
        <v>674.04</v>
      </c>
      <c r="O120" s="129">
        <f t="shared" si="21"/>
        <v>0</v>
      </c>
    </row>
    <row r="121" spans="1:15" x14ac:dyDescent="0.25">
      <c r="A121" s="137" t="s">
        <v>69</v>
      </c>
      <c r="B121" s="138" t="s">
        <v>231</v>
      </c>
      <c r="C121" s="139"/>
      <c r="D121" s="176"/>
      <c r="E121" s="140"/>
      <c r="F121" s="141"/>
      <c r="G121" s="49"/>
      <c r="H121" s="50">
        <v>42.63</v>
      </c>
      <c r="I121" s="46"/>
      <c r="J121" s="47"/>
      <c r="K121" s="47"/>
      <c r="L121" s="48"/>
      <c r="M121" s="48"/>
      <c r="N121" s="48"/>
      <c r="O121" s="142"/>
    </row>
    <row r="122" spans="1:15" x14ac:dyDescent="0.25">
      <c r="A122" s="145" t="s">
        <v>232</v>
      </c>
      <c r="B122" s="174" t="s">
        <v>233</v>
      </c>
      <c r="C122" s="139"/>
      <c r="D122" s="176"/>
      <c r="E122" s="140"/>
      <c r="F122" s="141"/>
      <c r="G122" s="49"/>
      <c r="H122" s="50">
        <v>42.63</v>
      </c>
      <c r="I122" s="46"/>
      <c r="J122" s="47"/>
      <c r="K122" s="47"/>
      <c r="L122" s="48"/>
      <c r="M122" s="48"/>
      <c r="N122" s="48"/>
      <c r="O122" s="142"/>
    </row>
    <row r="123" spans="1:15" ht="25.5" x14ac:dyDescent="0.25">
      <c r="A123" s="117" t="s">
        <v>234</v>
      </c>
      <c r="B123" s="118" t="s">
        <v>134</v>
      </c>
      <c r="C123" s="119" t="s">
        <v>11</v>
      </c>
      <c r="D123" s="170">
        <v>63.109000000000002</v>
      </c>
      <c r="E123" s="120">
        <v>6.89</v>
      </c>
      <c r="F123" s="121"/>
      <c r="G123" s="148">
        <v>6.89</v>
      </c>
      <c r="H123" s="37"/>
      <c r="I123" s="10">
        <v>0</v>
      </c>
      <c r="J123" s="8">
        <f t="shared" ref="J123:J130" si="31">SUM(G123,I123)</f>
        <v>6.89</v>
      </c>
      <c r="K123" s="175">
        <f t="shared" ref="K123:K130" si="32">E123-J123</f>
        <v>0</v>
      </c>
      <c r="L123" s="7">
        <f t="shared" ref="L123:L138" si="33">ROUND(E123*D123,2)</f>
        <v>434.82</v>
      </c>
      <c r="M123" s="7">
        <f t="shared" ref="M123:M138" si="34">ROUND(I123*D123,2)</f>
        <v>0</v>
      </c>
      <c r="N123" s="7">
        <f t="shared" ref="N123:N138" si="35">ROUND(J123*D123,2)</f>
        <v>434.82</v>
      </c>
      <c r="O123" s="129">
        <f t="shared" ref="O123:O138" si="36">L123-N123</f>
        <v>0</v>
      </c>
    </row>
    <row r="124" spans="1:15" ht="25.5" x14ac:dyDescent="0.25">
      <c r="A124" s="117" t="s">
        <v>257</v>
      </c>
      <c r="B124" s="118" t="s">
        <v>135</v>
      </c>
      <c r="C124" s="119" t="s">
        <v>8</v>
      </c>
      <c r="D124" s="170">
        <v>4.6399999999999997</v>
      </c>
      <c r="E124" s="120">
        <v>4.05</v>
      </c>
      <c r="F124" s="121"/>
      <c r="G124" s="10">
        <v>4.05</v>
      </c>
      <c r="H124" s="37"/>
      <c r="I124" s="10"/>
      <c r="J124" s="8">
        <f t="shared" si="31"/>
        <v>4.05</v>
      </c>
      <c r="K124" s="175">
        <f t="shared" si="32"/>
        <v>0</v>
      </c>
      <c r="L124" s="7">
        <f t="shared" si="33"/>
        <v>18.79</v>
      </c>
      <c r="M124" s="7">
        <f t="shared" si="34"/>
        <v>0</v>
      </c>
      <c r="N124" s="7">
        <f t="shared" si="35"/>
        <v>18.79</v>
      </c>
      <c r="O124" s="129">
        <f t="shared" si="36"/>
        <v>0</v>
      </c>
    </row>
    <row r="125" spans="1:15" ht="25.5" x14ac:dyDescent="0.25">
      <c r="A125" s="117" t="s">
        <v>258</v>
      </c>
      <c r="B125" s="118" t="s">
        <v>148</v>
      </c>
      <c r="C125" s="119" t="s">
        <v>8</v>
      </c>
      <c r="D125" s="170">
        <v>481.2</v>
      </c>
      <c r="E125" s="120">
        <v>0.2</v>
      </c>
      <c r="F125" s="121"/>
      <c r="G125" s="10">
        <v>0.2</v>
      </c>
      <c r="H125" s="37"/>
      <c r="I125" s="10"/>
      <c r="J125" s="8">
        <f t="shared" si="31"/>
        <v>0.2</v>
      </c>
      <c r="K125" s="177">
        <f t="shared" si="32"/>
        <v>0</v>
      </c>
      <c r="L125" s="7">
        <f t="shared" si="33"/>
        <v>96.24</v>
      </c>
      <c r="M125" s="7">
        <f t="shared" si="34"/>
        <v>0</v>
      </c>
      <c r="N125" s="7">
        <f t="shared" si="35"/>
        <v>96.24</v>
      </c>
      <c r="O125" s="129">
        <f t="shared" si="36"/>
        <v>0</v>
      </c>
    </row>
    <row r="126" spans="1:15" ht="51" x14ac:dyDescent="0.25">
      <c r="A126" s="117" t="s">
        <v>259</v>
      </c>
      <c r="B126" s="118" t="s">
        <v>273</v>
      </c>
      <c r="C126" s="119" t="s">
        <v>8</v>
      </c>
      <c r="D126" s="170">
        <v>30.8</v>
      </c>
      <c r="E126" s="120">
        <v>0.84</v>
      </c>
      <c r="F126" s="121"/>
      <c r="G126" s="10">
        <v>0.84</v>
      </c>
      <c r="H126" s="37"/>
      <c r="I126" s="10"/>
      <c r="J126" s="8">
        <f t="shared" si="31"/>
        <v>0.84</v>
      </c>
      <c r="K126" s="175">
        <f t="shared" si="32"/>
        <v>0</v>
      </c>
      <c r="L126" s="7">
        <f t="shared" si="33"/>
        <v>25.87</v>
      </c>
      <c r="M126" s="7">
        <f t="shared" si="34"/>
        <v>0</v>
      </c>
      <c r="N126" s="7">
        <f t="shared" si="35"/>
        <v>25.87</v>
      </c>
      <c r="O126" s="129">
        <f t="shared" si="36"/>
        <v>0</v>
      </c>
    </row>
    <row r="127" spans="1:15" ht="38.25" x14ac:dyDescent="0.25">
      <c r="A127" s="117" t="s">
        <v>260</v>
      </c>
      <c r="B127" s="118" t="s">
        <v>274</v>
      </c>
      <c r="C127" s="119" t="s">
        <v>8</v>
      </c>
      <c r="D127" s="170">
        <v>65.988</v>
      </c>
      <c r="E127" s="120">
        <v>4.05</v>
      </c>
      <c r="F127" s="121"/>
      <c r="G127" s="10">
        <v>4.05</v>
      </c>
      <c r="H127" s="37"/>
      <c r="I127" s="10"/>
      <c r="J127" s="8">
        <f t="shared" si="31"/>
        <v>4.05</v>
      </c>
      <c r="K127" s="175">
        <f t="shared" si="32"/>
        <v>0</v>
      </c>
      <c r="L127" s="7">
        <f t="shared" si="33"/>
        <v>267.25</v>
      </c>
      <c r="M127" s="7">
        <f t="shared" si="34"/>
        <v>0</v>
      </c>
      <c r="N127" s="7">
        <f t="shared" si="35"/>
        <v>267.25</v>
      </c>
      <c r="O127" s="129">
        <f t="shared" si="36"/>
        <v>0</v>
      </c>
    </row>
    <row r="128" spans="1:15" ht="51" x14ac:dyDescent="0.25">
      <c r="A128" s="117" t="s">
        <v>261</v>
      </c>
      <c r="B128" s="118" t="s">
        <v>275</v>
      </c>
      <c r="C128" s="119" t="s">
        <v>8</v>
      </c>
      <c r="D128" s="170">
        <v>55.8</v>
      </c>
      <c r="E128" s="120">
        <v>9.93</v>
      </c>
      <c r="F128" s="121"/>
      <c r="G128" s="10">
        <v>9.93</v>
      </c>
      <c r="H128" s="37"/>
      <c r="I128" s="10"/>
      <c r="J128" s="8">
        <f t="shared" si="31"/>
        <v>9.93</v>
      </c>
      <c r="K128" s="175">
        <f t="shared" si="32"/>
        <v>0</v>
      </c>
      <c r="L128" s="7">
        <f t="shared" si="33"/>
        <v>554.09</v>
      </c>
      <c r="M128" s="7">
        <f t="shared" si="34"/>
        <v>0</v>
      </c>
      <c r="N128" s="7">
        <f t="shared" si="35"/>
        <v>554.09</v>
      </c>
      <c r="O128" s="129">
        <f t="shared" si="36"/>
        <v>0</v>
      </c>
    </row>
    <row r="129" spans="1:15" ht="38.25" x14ac:dyDescent="0.25">
      <c r="A129" s="117" t="s">
        <v>262</v>
      </c>
      <c r="B129" s="118" t="s">
        <v>276</v>
      </c>
      <c r="C129" s="119" t="s">
        <v>8</v>
      </c>
      <c r="D129" s="170">
        <v>68.25</v>
      </c>
      <c r="E129" s="120">
        <v>4.05</v>
      </c>
      <c r="F129" s="121"/>
      <c r="G129" s="10">
        <v>4.05</v>
      </c>
      <c r="H129" s="37"/>
      <c r="I129" s="10"/>
      <c r="J129" s="8">
        <f t="shared" si="31"/>
        <v>4.05</v>
      </c>
      <c r="K129" s="175">
        <f t="shared" si="32"/>
        <v>0</v>
      </c>
      <c r="L129" s="7">
        <f t="shared" si="33"/>
        <v>276.41000000000003</v>
      </c>
      <c r="M129" s="7">
        <f t="shared" si="34"/>
        <v>0</v>
      </c>
      <c r="N129" s="7">
        <f t="shared" si="35"/>
        <v>276.41000000000003</v>
      </c>
      <c r="O129" s="129">
        <f t="shared" si="36"/>
        <v>0</v>
      </c>
    </row>
    <row r="130" spans="1:15" ht="38.25" x14ac:dyDescent="0.25">
      <c r="A130" s="117" t="s">
        <v>263</v>
      </c>
      <c r="B130" s="118" t="s">
        <v>277</v>
      </c>
      <c r="C130" s="119" t="s">
        <v>8</v>
      </c>
      <c r="D130" s="170">
        <v>40.56</v>
      </c>
      <c r="E130" s="120">
        <v>11.24</v>
      </c>
      <c r="F130" s="121"/>
      <c r="G130" s="10">
        <v>11.24</v>
      </c>
      <c r="H130" s="37"/>
      <c r="I130" s="10"/>
      <c r="J130" s="8">
        <f t="shared" si="31"/>
        <v>11.24</v>
      </c>
      <c r="K130" s="175">
        <f t="shared" si="32"/>
        <v>0</v>
      </c>
      <c r="L130" s="7">
        <f t="shared" si="33"/>
        <v>455.89</v>
      </c>
      <c r="M130" s="7">
        <f t="shared" si="34"/>
        <v>0</v>
      </c>
      <c r="N130" s="7">
        <f t="shared" si="35"/>
        <v>455.89</v>
      </c>
      <c r="O130" s="129">
        <f t="shared" si="36"/>
        <v>0</v>
      </c>
    </row>
    <row r="131" spans="1:15" ht="25.5" x14ac:dyDescent="0.25">
      <c r="A131" s="117" t="s">
        <v>264</v>
      </c>
      <c r="B131" s="118" t="s">
        <v>278</v>
      </c>
      <c r="C131" s="119" t="s">
        <v>126</v>
      </c>
      <c r="D131" s="170">
        <v>22.59</v>
      </c>
      <c r="E131" s="120">
        <v>1</v>
      </c>
      <c r="F131" s="121"/>
      <c r="G131" s="10">
        <v>1</v>
      </c>
      <c r="H131" s="37"/>
      <c r="I131" s="10"/>
      <c r="J131" s="8">
        <f t="shared" ref="J131:J137" si="37">SUM(G131,I131)</f>
        <v>1</v>
      </c>
      <c r="K131" s="177">
        <f t="shared" ref="K131:K138" si="38">E131-J131</f>
        <v>0</v>
      </c>
      <c r="L131" s="7">
        <f t="shared" si="33"/>
        <v>22.59</v>
      </c>
      <c r="M131" s="7">
        <f t="shared" si="34"/>
        <v>0</v>
      </c>
      <c r="N131" s="7">
        <f t="shared" si="35"/>
        <v>22.59</v>
      </c>
      <c r="O131" s="129">
        <f t="shared" si="36"/>
        <v>0</v>
      </c>
    </row>
    <row r="132" spans="1:15" x14ac:dyDescent="0.25">
      <c r="A132" s="145" t="s">
        <v>266</v>
      </c>
      <c r="B132" s="174" t="s">
        <v>265</v>
      </c>
      <c r="C132" s="139"/>
      <c r="D132" s="176"/>
      <c r="E132" s="140"/>
      <c r="F132" s="141"/>
      <c r="G132" s="49"/>
      <c r="H132" s="50">
        <v>42.63</v>
      </c>
      <c r="I132" s="46"/>
      <c r="J132" s="47"/>
      <c r="K132" s="47"/>
      <c r="L132" s="48"/>
      <c r="M132" s="48"/>
      <c r="N132" s="48"/>
      <c r="O132" s="142"/>
    </row>
    <row r="133" spans="1:15" ht="25.5" x14ac:dyDescent="0.25">
      <c r="A133" s="117" t="s">
        <v>267</v>
      </c>
      <c r="B133" s="118" t="s">
        <v>134</v>
      </c>
      <c r="C133" s="119" t="s">
        <v>11</v>
      </c>
      <c r="D133" s="170">
        <v>63.109000000000002</v>
      </c>
      <c r="E133" s="120">
        <v>6.99</v>
      </c>
      <c r="F133" s="121"/>
      <c r="G133" s="10">
        <v>6.99</v>
      </c>
      <c r="H133" s="37"/>
      <c r="I133" s="10"/>
      <c r="J133" s="8">
        <f t="shared" si="37"/>
        <v>6.99</v>
      </c>
      <c r="K133" s="177">
        <f t="shared" si="38"/>
        <v>0</v>
      </c>
      <c r="L133" s="7">
        <f t="shared" si="33"/>
        <v>441.13</v>
      </c>
      <c r="M133" s="7">
        <f t="shared" si="34"/>
        <v>0</v>
      </c>
      <c r="N133" s="7">
        <f t="shared" si="35"/>
        <v>441.13</v>
      </c>
      <c r="O133" s="129">
        <f t="shared" si="36"/>
        <v>0</v>
      </c>
    </row>
    <row r="134" spans="1:15" ht="25.5" x14ac:dyDescent="0.25">
      <c r="A134" s="117" t="s">
        <v>268</v>
      </c>
      <c r="B134" s="118" t="s">
        <v>135</v>
      </c>
      <c r="C134" s="119" t="s">
        <v>8</v>
      </c>
      <c r="D134" s="170">
        <v>4.6390000000000002</v>
      </c>
      <c r="E134" s="120">
        <v>2.54</v>
      </c>
      <c r="F134" s="121"/>
      <c r="G134" s="10">
        <v>2.54</v>
      </c>
      <c r="H134" s="37"/>
      <c r="I134" s="10"/>
      <c r="J134" s="8">
        <f t="shared" si="37"/>
        <v>2.54</v>
      </c>
      <c r="K134" s="177">
        <f t="shared" si="38"/>
        <v>0</v>
      </c>
      <c r="L134" s="7">
        <f t="shared" si="33"/>
        <v>11.78</v>
      </c>
      <c r="M134" s="7">
        <f t="shared" si="34"/>
        <v>0</v>
      </c>
      <c r="N134" s="7">
        <f t="shared" si="35"/>
        <v>11.78</v>
      </c>
      <c r="O134" s="129">
        <f t="shared" si="36"/>
        <v>0</v>
      </c>
    </row>
    <row r="135" spans="1:15" ht="25.5" x14ac:dyDescent="0.25">
      <c r="A135" s="117" t="s">
        <v>269</v>
      </c>
      <c r="B135" s="118" t="s">
        <v>279</v>
      </c>
      <c r="C135" s="119" t="s">
        <v>8</v>
      </c>
      <c r="D135" s="170">
        <v>59.06</v>
      </c>
      <c r="E135" s="120">
        <v>14.7</v>
      </c>
      <c r="F135" s="121"/>
      <c r="G135" s="10">
        <v>14.7</v>
      </c>
      <c r="H135" s="37"/>
      <c r="I135" s="10"/>
      <c r="J135" s="8">
        <f t="shared" si="37"/>
        <v>14.7</v>
      </c>
      <c r="K135" s="177">
        <f t="shared" si="38"/>
        <v>0</v>
      </c>
      <c r="L135" s="7">
        <f t="shared" si="33"/>
        <v>868.18</v>
      </c>
      <c r="M135" s="7">
        <f t="shared" si="34"/>
        <v>0</v>
      </c>
      <c r="N135" s="7">
        <f t="shared" si="35"/>
        <v>868.18</v>
      </c>
      <c r="O135" s="129">
        <f t="shared" si="36"/>
        <v>0</v>
      </c>
    </row>
    <row r="136" spans="1:15" ht="38.25" x14ac:dyDescent="0.25">
      <c r="A136" s="117" t="s">
        <v>270</v>
      </c>
      <c r="B136" s="118" t="s">
        <v>276</v>
      </c>
      <c r="C136" s="119" t="s">
        <v>8</v>
      </c>
      <c r="D136" s="170">
        <v>68.248999999999995</v>
      </c>
      <c r="E136" s="120">
        <v>2.54</v>
      </c>
      <c r="F136" s="121"/>
      <c r="G136" s="10">
        <v>2.54</v>
      </c>
      <c r="H136" s="37"/>
      <c r="I136" s="10"/>
      <c r="J136" s="8">
        <f t="shared" si="37"/>
        <v>2.54</v>
      </c>
      <c r="K136" s="177">
        <f t="shared" si="38"/>
        <v>0</v>
      </c>
      <c r="L136" s="7">
        <f t="shared" si="33"/>
        <v>173.35</v>
      </c>
      <c r="M136" s="7">
        <f t="shared" si="34"/>
        <v>0</v>
      </c>
      <c r="N136" s="7">
        <f t="shared" si="35"/>
        <v>173.35</v>
      </c>
      <c r="O136" s="129">
        <f t="shared" si="36"/>
        <v>0</v>
      </c>
    </row>
    <row r="137" spans="1:15" x14ac:dyDescent="0.25">
      <c r="A137" s="117" t="s">
        <v>271</v>
      </c>
      <c r="B137" s="118" t="s">
        <v>280</v>
      </c>
      <c r="C137" s="119" t="s">
        <v>11</v>
      </c>
      <c r="D137" s="170">
        <v>112.96</v>
      </c>
      <c r="E137" s="120">
        <v>0.52988000000000002</v>
      </c>
      <c r="F137" s="121"/>
      <c r="G137" s="10">
        <v>0.52988000000000002</v>
      </c>
      <c r="H137" s="37"/>
      <c r="I137" s="10"/>
      <c r="J137" s="8">
        <f t="shared" si="37"/>
        <v>0.52988000000000002</v>
      </c>
      <c r="K137" s="177">
        <f t="shared" si="38"/>
        <v>0</v>
      </c>
      <c r="L137" s="7">
        <f t="shared" si="33"/>
        <v>59.86</v>
      </c>
      <c r="M137" s="7">
        <f t="shared" si="34"/>
        <v>0</v>
      </c>
      <c r="N137" s="7">
        <f t="shared" si="35"/>
        <v>59.86</v>
      </c>
      <c r="O137" s="129">
        <f t="shared" si="36"/>
        <v>0</v>
      </c>
    </row>
    <row r="138" spans="1:15" ht="25.5" x14ac:dyDescent="0.25">
      <c r="A138" s="117" t="s">
        <v>272</v>
      </c>
      <c r="B138" s="118" t="s">
        <v>278</v>
      </c>
      <c r="C138" s="119" t="s">
        <v>126</v>
      </c>
      <c r="D138" s="170">
        <v>22.59</v>
      </c>
      <c r="E138" s="120">
        <v>1</v>
      </c>
      <c r="F138" s="121"/>
      <c r="G138" s="10">
        <v>1</v>
      </c>
      <c r="H138" s="37"/>
      <c r="I138" s="10"/>
      <c r="J138" s="8">
        <f>SUM(G138,I138)</f>
        <v>1</v>
      </c>
      <c r="K138" s="177">
        <f t="shared" si="38"/>
        <v>0</v>
      </c>
      <c r="L138" s="7">
        <f t="shared" si="33"/>
        <v>22.59</v>
      </c>
      <c r="M138" s="7">
        <f t="shared" si="34"/>
        <v>0</v>
      </c>
      <c r="N138" s="7">
        <f t="shared" si="35"/>
        <v>22.59</v>
      </c>
      <c r="O138" s="129">
        <f t="shared" si="36"/>
        <v>0</v>
      </c>
    </row>
    <row r="139" spans="1:15" x14ac:dyDescent="0.25">
      <c r="A139" s="117"/>
      <c r="B139" s="118"/>
      <c r="C139" s="119"/>
      <c r="D139" s="120"/>
      <c r="E139" s="120"/>
      <c r="F139" s="121"/>
      <c r="G139" s="36"/>
      <c r="H139" s="37"/>
      <c r="I139" s="10"/>
      <c r="J139" s="8"/>
      <c r="K139" s="45"/>
      <c r="L139" s="9">
        <f>SUM(L98:L138)</f>
        <v>14137.180000000002</v>
      </c>
      <c r="M139" s="9">
        <f>SUM(M98:M138)</f>
        <v>4952.5599999999995</v>
      </c>
      <c r="N139" s="9">
        <f>SUM(N98:N138)</f>
        <v>14137.180000000002</v>
      </c>
      <c r="O139" s="110"/>
    </row>
    <row r="140" spans="1:15" x14ac:dyDescent="0.25">
      <c r="A140" s="178" t="s">
        <v>70</v>
      </c>
      <c r="B140" s="168" t="s">
        <v>71</v>
      </c>
      <c r="C140" s="112"/>
      <c r="D140" s="113"/>
      <c r="E140" s="111"/>
      <c r="F140" s="114"/>
      <c r="G140" s="42"/>
      <c r="H140" s="43">
        <v>44.92</v>
      </c>
      <c r="I140" s="44"/>
      <c r="J140" s="45"/>
      <c r="K140" s="57"/>
      <c r="L140" s="40"/>
      <c r="M140" s="40"/>
      <c r="N140" s="40"/>
      <c r="O140" s="165">
        <f>SUM(O141:O158)</f>
        <v>0</v>
      </c>
    </row>
    <row r="141" spans="1:15" ht="38.25" x14ac:dyDescent="0.25">
      <c r="A141" s="117" t="s">
        <v>72</v>
      </c>
      <c r="B141" s="133" t="s">
        <v>281</v>
      </c>
      <c r="C141" s="119" t="s">
        <v>42</v>
      </c>
      <c r="D141" s="170">
        <v>69</v>
      </c>
      <c r="E141" s="120">
        <v>11</v>
      </c>
      <c r="F141" s="121"/>
      <c r="G141" s="10">
        <v>11</v>
      </c>
      <c r="H141" s="37">
        <v>15.96</v>
      </c>
      <c r="I141" s="10"/>
      <c r="J141" s="8">
        <f>SUM(G141,I141)</f>
        <v>11</v>
      </c>
      <c r="K141" s="45">
        <f t="shared" ref="K141:K158" si="39">E141-J141</f>
        <v>0</v>
      </c>
      <c r="L141" s="7">
        <f t="shared" ref="L141:L147" si="40">ROUND(E141*D141,2)</f>
        <v>759</v>
      </c>
      <c r="M141" s="7">
        <f t="shared" ref="M141:M147" si="41">ROUND(I141*D141,2)</f>
        <v>0</v>
      </c>
      <c r="N141" s="7">
        <f t="shared" ref="N141:N147" si="42">ROUND(J141*D141,2)</f>
        <v>759</v>
      </c>
      <c r="O141" s="129">
        <f t="shared" ref="O141:O158" si="43">L141-N141</f>
        <v>0</v>
      </c>
    </row>
    <row r="142" spans="1:15" ht="51" x14ac:dyDescent="0.25">
      <c r="A142" s="117" t="s">
        <v>73</v>
      </c>
      <c r="B142" s="118" t="s">
        <v>282</v>
      </c>
      <c r="C142" s="119" t="s">
        <v>42</v>
      </c>
      <c r="D142" s="170">
        <v>133.28</v>
      </c>
      <c r="E142" s="120">
        <v>1</v>
      </c>
      <c r="F142" s="121"/>
      <c r="G142" s="36">
        <v>1</v>
      </c>
      <c r="H142" s="37">
        <v>51.17</v>
      </c>
      <c r="I142" s="10">
        <v>0</v>
      </c>
      <c r="J142" s="8">
        <f t="shared" ref="J142:J158" si="44">SUM(G142,I142)</f>
        <v>1</v>
      </c>
      <c r="K142" s="45">
        <f t="shared" si="39"/>
        <v>0</v>
      </c>
      <c r="L142" s="7">
        <f t="shared" si="40"/>
        <v>133.28</v>
      </c>
      <c r="M142" s="7">
        <f t="shared" si="41"/>
        <v>0</v>
      </c>
      <c r="N142" s="7">
        <f t="shared" si="42"/>
        <v>133.28</v>
      </c>
      <c r="O142" s="129">
        <f t="shared" si="43"/>
        <v>0</v>
      </c>
    </row>
    <row r="143" spans="1:15" ht="25.5" x14ac:dyDescent="0.25">
      <c r="A143" s="117" t="s">
        <v>74</v>
      </c>
      <c r="B143" s="118" t="s">
        <v>283</v>
      </c>
      <c r="C143" s="119" t="s">
        <v>42</v>
      </c>
      <c r="D143" s="170">
        <v>16.47</v>
      </c>
      <c r="E143" s="120">
        <v>1</v>
      </c>
      <c r="F143" s="121"/>
      <c r="G143" s="121">
        <v>1</v>
      </c>
      <c r="H143" s="130"/>
      <c r="I143" s="10">
        <v>0</v>
      </c>
      <c r="J143" s="8">
        <f t="shared" si="44"/>
        <v>1</v>
      </c>
      <c r="K143" s="45">
        <f t="shared" si="39"/>
        <v>0</v>
      </c>
      <c r="L143" s="7">
        <f t="shared" si="40"/>
        <v>16.47</v>
      </c>
      <c r="M143" s="7">
        <f t="shared" si="41"/>
        <v>0</v>
      </c>
      <c r="N143" s="7">
        <f t="shared" si="42"/>
        <v>16.47</v>
      </c>
      <c r="O143" s="129">
        <f t="shared" si="43"/>
        <v>0</v>
      </c>
    </row>
    <row r="144" spans="1:15" ht="25.5" x14ac:dyDescent="0.25">
      <c r="A144" s="117" t="s">
        <v>75</v>
      </c>
      <c r="B144" s="118" t="s">
        <v>284</v>
      </c>
      <c r="C144" s="119" t="s">
        <v>42</v>
      </c>
      <c r="D144" s="170">
        <v>8.9600000000000009</v>
      </c>
      <c r="E144" s="120">
        <v>4</v>
      </c>
      <c r="F144" s="121"/>
      <c r="G144" s="121">
        <v>4</v>
      </c>
      <c r="H144" s="130"/>
      <c r="I144" s="10">
        <v>0</v>
      </c>
      <c r="J144" s="8">
        <f t="shared" si="44"/>
        <v>4</v>
      </c>
      <c r="K144" s="45">
        <f t="shared" si="39"/>
        <v>0</v>
      </c>
      <c r="L144" s="7">
        <f t="shared" si="40"/>
        <v>35.840000000000003</v>
      </c>
      <c r="M144" s="7">
        <f t="shared" si="41"/>
        <v>0</v>
      </c>
      <c r="N144" s="7">
        <f t="shared" si="42"/>
        <v>35.840000000000003</v>
      </c>
      <c r="O144" s="129">
        <f t="shared" si="43"/>
        <v>0</v>
      </c>
    </row>
    <row r="145" spans="1:15" ht="25.5" x14ac:dyDescent="0.25">
      <c r="A145" s="117" t="s">
        <v>76</v>
      </c>
      <c r="B145" s="118" t="s">
        <v>285</v>
      </c>
      <c r="C145" s="119" t="s">
        <v>14</v>
      </c>
      <c r="D145" s="170">
        <v>6.39</v>
      </c>
      <c r="E145" s="120">
        <v>51.83</v>
      </c>
      <c r="F145" s="121"/>
      <c r="G145" s="121">
        <v>51.83</v>
      </c>
      <c r="H145" s="144"/>
      <c r="I145" s="10">
        <v>0</v>
      </c>
      <c r="J145" s="8">
        <f t="shared" si="44"/>
        <v>51.83</v>
      </c>
      <c r="K145" s="45">
        <f t="shared" si="39"/>
        <v>0</v>
      </c>
      <c r="L145" s="7">
        <f t="shared" si="40"/>
        <v>331.19</v>
      </c>
      <c r="M145" s="7">
        <f t="shared" si="41"/>
        <v>0</v>
      </c>
      <c r="N145" s="7">
        <f t="shared" si="42"/>
        <v>331.19</v>
      </c>
      <c r="O145" s="129">
        <f t="shared" si="43"/>
        <v>0</v>
      </c>
    </row>
    <row r="146" spans="1:15" ht="25.5" x14ac:dyDescent="0.25">
      <c r="A146" s="117" t="s">
        <v>77</v>
      </c>
      <c r="B146" s="118" t="s">
        <v>286</v>
      </c>
      <c r="C146" s="119" t="s">
        <v>14</v>
      </c>
      <c r="D146" s="170">
        <v>10.39</v>
      </c>
      <c r="E146" s="120">
        <v>38.039000000000001</v>
      </c>
      <c r="F146" s="121"/>
      <c r="G146" s="120">
        <v>38.039000000000001</v>
      </c>
      <c r="H146" s="37">
        <v>4.18</v>
      </c>
      <c r="I146" s="179">
        <v>0</v>
      </c>
      <c r="J146" s="8">
        <f t="shared" si="44"/>
        <v>38.039000000000001</v>
      </c>
      <c r="K146" s="45">
        <f t="shared" si="39"/>
        <v>0</v>
      </c>
      <c r="L146" s="7">
        <f t="shared" si="40"/>
        <v>395.23</v>
      </c>
      <c r="M146" s="7">
        <f t="shared" si="41"/>
        <v>0</v>
      </c>
      <c r="N146" s="7">
        <f t="shared" si="42"/>
        <v>395.23</v>
      </c>
      <c r="O146" s="129">
        <f t="shared" si="43"/>
        <v>0</v>
      </c>
    </row>
    <row r="147" spans="1:15" ht="25.5" x14ac:dyDescent="0.25">
      <c r="A147" s="117" t="s">
        <v>78</v>
      </c>
      <c r="B147" s="118" t="s">
        <v>287</v>
      </c>
      <c r="C147" s="119" t="s">
        <v>126</v>
      </c>
      <c r="D147" s="170">
        <v>8.02</v>
      </c>
      <c r="E147" s="120">
        <v>3</v>
      </c>
      <c r="F147" s="121"/>
      <c r="G147" s="10">
        <v>3</v>
      </c>
      <c r="H147" s="37">
        <v>6.15</v>
      </c>
      <c r="I147" s="10">
        <v>0</v>
      </c>
      <c r="J147" s="8">
        <f t="shared" si="44"/>
        <v>3</v>
      </c>
      <c r="K147" s="45">
        <f t="shared" si="39"/>
        <v>0</v>
      </c>
      <c r="L147" s="7">
        <f t="shared" si="40"/>
        <v>24.06</v>
      </c>
      <c r="M147" s="7">
        <f t="shared" si="41"/>
        <v>0</v>
      </c>
      <c r="N147" s="7">
        <f t="shared" si="42"/>
        <v>24.06</v>
      </c>
      <c r="O147" s="129">
        <f t="shared" si="43"/>
        <v>0</v>
      </c>
    </row>
    <row r="148" spans="1:15" ht="51" x14ac:dyDescent="0.25">
      <c r="A148" s="117" t="s">
        <v>79</v>
      </c>
      <c r="B148" s="118" t="s">
        <v>288</v>
      </c>
      <c r="C148" s="119" t="s">
        <v>42</v>
      </c>
      <c r="D148" s="170">
        <v>24.91</v>
      </c>
      <c r="E148" s="120">
        <v>1</v>
      </c>
      <c r="F148" s="121"/>
      <c r="G148" s="36">
        <v>1</v>
      </c>
      <c r="H148" s="37">
        <v>5.63</v>
      </c>
      <c r="I148" s="10">
        <v>0</v>
      </c>
      <c r="J148" s="8">
        <f t="shared" si="44"/>
        <v>1</v>
      </c>
      <c r="K148" s="45">
        <f t="shared" si="39"/>
        <v>0</v>
      </c>
      <c r="L148" s="7">
        <f t="shared" ref="L148:L153" si="45">ROUND(E148*D148,2)</f>
        <v>24.91</v>
      </c>
      <c r="M148" s="7">
        <f t="shared" ref="M148:M153" si="46">ROUND(I148*D148,2)</f>
        <v>0</v>
      </c>
      <c r="N148" s="7">
        <f t="shared" ref="N148:N153" si="47">ROUND(J148*D148,2)</f>
        <v>24.91</v>
      </c>
      <c r="O148" s="129">
        <f t="shared" si="43"/>
        <v>0</v>
      </c>
    </row>
    <row r="149" spans="1:15" ht="51" x14ac:dyDescent="0.25">
      <c r="A149" s="117" t="s">
        <v>80</v>
      </c>
      <c r="B149" s="118" t="s">
        <v>289</v>
      </c>
      <c r="C149" s="119" t="s">
        <v>42</v>
      </c>
      <c r="D149" s="170">
        <v>3.97</v>
      </c>
      <c r="E149" s="120">
        <v>22</v>
      </c>
      <c r="F149" s="121"/>
      <c r="G149" s="120">
        <v>22</v>
      </c>
      <c r="H149" s="37">
        <v>5.85</v>
      </c>
      <c r="I149" s="10">
        <v>0</v>
      </c>
      <c r="J149" s="8">
        <f t="shared" si="44"/>
        <v>22</v>
      </c>
      <c r="K149" s="45">
        <f t="shared" si="39"/>
        <v>0</v>
      </c>
      <c r="L149" s="7">
        <f t="shared" si="45"/>
        <v>87.34</v>
      </c>
      <c r="M149" s="7">
        <f t="shared" si="46"/>
        <v>0</v>
      </c>
      <c r="N149" s="7">
        <f t="shared" si="47"/>
        <v>87.34</v>
      </c>
      <c r="O149" s="129">
        <f t="shared" si="43"/>
        <v>0</v>
      </c>
    </row>
    <row r="150" spans="1:15" ht="51" x14ac:dyDescent="0.25">
      <c r="A150" s="117" t="s">
        <v>81</v>
      </c>
      <c r="B150" s="118" t="s">
        <v>290</v>
      </c>
      <c r="C150" s="119" t="s">
        <v>42</v>
      </c>
      <c r="D150" s="170">
        <v>7.97</v>
      </c>
      <c r="E150" s="120">
        <v>2</v>
      </c>
      <c r="F150" s="121"/>
      <c r="G150" s="120">
        <v>2</v>
      </c>
      <c r="H150" s="37">
        <v>8.92</v>
      </c>
      <c r="I150" s="10">
        <v>0</v>
      </c>
      <c r="J150" s="8">
        <f t="shared" si="44"/>
        <v>2</v>
      </c>
      <c r="K150" s="45">
        <f t="shared" si="39"/>
        <v>0</v>
      </c>
      <c r="L150" s="7">
        <f t="shared" si="45"/>
        <v>15.94</v>
      </c>
      <c r="M150" s="7">
        <f t="shared" si="46"/>
        <v>0</v>
      </c>
      <c r="N150" s="7">
        <f t="shared" si="47"/>
        <v>15.94</v>
      </c>
      <c r="O150" s="129">
        <f t="shared" si="43"/>
        <v>0</v>
      </c>
    </row>
    <row r="151" spans="1:15" ht="25.5" x14ac:dyDescent="0.25">
      <c r="A151" s="117" t="s">
        <v>82</v>
      </c>
      <c r="B151" s="118" t="s">
        <v>370</v>
      </c>
      <c r="C151" s="119" t="s">
        <v>42</v>
      </c>
      <c r="D151" s="170">
        <v>12.84</v>
      </c>
      <c r="E151" s="120">
        <v>11</v>
      </c>
      <c r="F151" s="121"/>
      <c r="G151" s="36">
        <v>11</v>
      </c>
      <c r="H151" s="37">
        <v>8.51</v>
      </c>
      <c r="I151" s="10">
        <v>0</v>
      </c>
      <c r="J151" s="8">
        <f t="shared" si="44"/>
        <v>11</v>
      </c>
      <c r="K151" s="45">
        <f t="shared" si="39"/>
        <v>0</v>
      </c>
      <c r="L151" s="7">
        <f t="shared" si="45"/>
        <v>141.24</v>
      </c>
      <c r="M151" s="7">
        <f t="shared" si="46"/>
        <v>0</v>
      </c>
      <c r="N151" s="7">
        <f t="shared" si="47"/>
        <v>141.24</v>
      </c>
      <c r="O151" s="129">
        <f t="shared" si="43"/>
        <v>0</v>
      </c>
    </row>
    <row r="152" spans="1:15" ht="25.5" x14ac:dyDescent="0.25">
      <c r="A152" s="117" t="s">
        <v>83</v>
      </c>
      <c r="B152" s="118" t="s">
        <v>291</v>
      </c>
      <c r="C152" s="119" t="s">
        <v>42</v>
      </c>
      <c r="D152" s="170">
        <v>6.05</v>
      </c>
      <c r="E152" s="120">
        <v>18</v>
      </c>
      <c r="F152" s="121"/>
      <c r="G152" s="36">
        <v>18</v>
      </c>
      <c r="H152" s="37">
        <v>17.510000000000002</v>
      </c>
      <c r="I152" s="10">
        <v>0</v>
      </c>
      <c r="J152" s="8">
        <f t="shared" si="44"/>
        <v>18</v>
      </c>
      <c r="K152" s="45">
        <f t="shared" si="39"/>
        <v>0</v>
      </c>
      <c r="L152" s="7">
        <f t="shared" si="45"/>
        <v>108.9</v>
      </c>
      <c r="M152" s="7">
        <f t="shared" si="46"/>
        <v>0</v>
      </c>
      <c r="N152" s="7">
        <f t="shared" si="47"/>
        <v>108.9</v>
      </c>
      <c r="O152" s="129">
        <f t="shared" si="43"/>
        <v>0</v>
      </c>
    </row>
    <row r="153" spans="1:15" ht="25.5" x14ac:dyDescent="0.25">
      <c r="A153" s="117" t="s">
        <v>84</v>
      </c>
      <c r="B153" s="118" t="s">
        <v>292</v>
      </c>
      <c r="C153" s="119" t="s">
        <v>42</v>
      </c>
      <c r="D153" s="170">
        <v>8.52</v>
      </c>
      <c r="E153" s="120">
        <v>14</v>
      </c>
      <c r="F153" s="121"/>
      <c r="G153" s="143">
        <v>14</v>
      </c>
      <c r="H153" s="144"/>
      <c r="I153" s="10">
        <v>0</v>
      </c>
      <c r="J153" s="8">
        <f t="shared" si="44"/>
        <v>14</v>
      </c>
      <c r="K153" s="45">
        <f t="shared" si="39"/>
        <v>0</v>
      </c>
      <c r="L153" s="7">
        <f t="shared" si="45"/>
        <v>119.28</v>
      </c>
      <c r="M153" s="7">
        <f t="shared" si="46"/>
        <v>0</v>
      </c>
      <c r="N153" s="7">
        <f t="shared" si="47"/>
        <v>119.28</v>
      </c>
      <c r="O153" s="129">
        <f t="shared" si="43"/>
        <v>0</v>
      </c>
    </row>
    <row r="154" spans="1:15" ht="25.5" x14ac:dyDescent="0.25">
      <c r="A154" s="117" t="s">
        <v>85</v>
      </c>
      <c r="B154" s="118" t="s">
        <v>293</v>
      </c>
      <c r="C154" s="119" t="s">
        <v>42</v>
      </c>
      <c r="D154" s="170">
        <v>8.3699999999999992</v>
      </c>
      <c r="E154" s="120">
        <v>5</v>
      </c>
      <c r="F154" s="121"/>
      <c r="G154" s="143">
        <v>5</v>
      </c>
      <c r="H154" s="144"/>
      <c r="I154" s="10">
        <v>0</v>
      </c>
      <c r="J154" s="8">
        <f t="shared" si="44"/>
        <v>5</v>
      </c>
      <c r="K154" s="45">
        <f t="shared" si="39"/>
        <v>0</v>
      </c>
      <c r="L154" s="7">
        <f>ROUND(E154*D154,2)</f>
        <v>41.85</v>
      </c>
      <c r="M154" s="7">
        <f>ROUND(I154*D154,2)</f>
        <v>0</v>
      </c>
      <c r="N154" s="7">
        <f>ROUND(J154*D154,2)</f>
        <v>41.85</v>
      </c>
      <c r="O154" s="129">
        <f t="shared" si="43"/>
        <v>0</v>
      </c>
    </row>
    <row r="155" spans="1:15" ht="25.5" x14ac:dyDescent="0.25">
      <c r="A155" s="117" t="s">
        <v>86</v>
      </c>
      <c r="B155" s="118" t="s">
        <v>294</v>
      </c>
      <c r="C155" s="119" t="s">
        <v>42</v>
      </c>
      <c r="D155" s="170">
        <v>13.22</v>
      </c>
      <c r="E155" s="120">
        <v>11</v>
      </c>
      <c r="F155" s="121"/>
      <c r="G155" s="143">
        <v>11</v>
      </c>
      <c r="H155" s="144"/>
      <c r="I155" s="10">
        <v>0</v>
      </c>
      <c r="J155" s="8">
        <f t="shared" si="44"/>
        <v>11</v>
      </c>
      <c r="K155" s="45">
        <f t="shared" si="39"/>
        <v>0</v>
      </c>
      <c r="L155" s="7">
        <f>ROUND(E155*D155,2)</f>
        <v>145.41999999999999</v>
      </c>
      <c r="M155" s="7">
        <f>ROUND(I155*D155,2)</f>
        <v>0</v>
      </c>
      <c r="N155" s="7">
        <f>ROUND(J155*D155,2)</f>
        <v>145.41999999999999</v>
      </c>
      <c r="O155" s="129">
        <f t="shared" si="43"/>
        <v>0</v>
      </c>
    </row>
    <row r="156" spans="1:15" ht="38.25" x14ac:dyDescent="0.25">
      <c r="A156" s="117" t="s">
        <v>87</v>
      </c>
      <c r="B156" s="118" t="s">
        <v>295</v>
      </c>
      <c r="C156" s="119" t="s">
        <v>42</v>
      </c>
      <c r="D156" s="170">
        <v>10.210000000000001</v>
      </c>
      <c r="E156" s="120">
        <v>5</v>
      </c>
      <c r="F156" s="121"/>
      <c r="G156" s="143">
        <v>5</v>
      </c>
      <c r="H156" s="144"/>
      <c r="I156" s="10">
        <v>0</v>
      </c>
      <c r="J156" s="8">
        <f t="shared" si="44"/>
        <v>5</v>
      </c>
      <c r="K156" s="45">
        <f t="shared" si="39"/>
        <v>0</v>
      </c>
      <c r="L156" s="7">
        <f>ROUND(E156*D156,2)</f>
        <v>51.05</v>
      </c>
      <c r="M156" s="7">
        <f>ROUND(I156*D156,2)</f>
        <v>0</v>
      </c>
      <c r="N156" s="7">
        <f>ROUND(J156*D156,2)</f>
        <v>51.05</v>
      </c>
      <c r="O156" s="129">
        <f t="shared" si="43"/>
        <v>0</v>
      </c>
    </row>
    <row r="157" spans="1:15" ht="38.25" x14ac:dyDescent="0.25">
      <c r="A157" s="117" t="s">
        <v>88</v>
      </c>
      <c r="B157" s="118" t="s">
        <v>296</v>
      </c>
      <c r="C157" s="119" t="s">
        <v>42</v>
      </c>
      <c r="D157" s="170">
        <v>9.49</v>
      </c>
      <c r="E157" s="120">
        <v>8</v>
      </c>
      <c r="F157" s="121"/>
      <c r="G157" s="10">
        <v>8</v>
      </c>
      <c r="H157" s="37">
        <v>4.84</v>
      </c>
      <c r="I157" s="10">
        <v>0</v>
      </c>
      <c r="J157" s="8">
        <f t="shared" si="44"/>
        <v>8</v>
      </c>
      <c r="K157" s="45">
        <f t="shared" si="39"/>
        <v>0</v>
      </c>
      <c r="L157" s="7">
        <f>ROUND(E157*D157,2)</f>
        <v>75.92</v>
      </c>
      <c r="M157" s="7">
        <f>ROUND(I157*D157,2)</f>
        <v>0</v>
      </c>
      <c r="N157" s="7">
        <f>ROUND(J157*D157,2)</f>
        <v>75.92</v>
      </c>
      <c r="O157" s="129">
        <f t="shared" si="43"/>
        <v>0</v>
      </c>
    </row>
    <row r="158" spans="1:15" ht="38.25" x14ac:dyDescent="0.25">
      <c r="A158" s="117" t="s">
        <v>89</v>
      </c>
      <c r="B158" s="118" t="s">
        <v>297</v>
      </c>
      <c r="C158" s="119" t="s">
        <v>42</v>
      </c>
      <c r="D158" s="170">
        <v>9.06</v>
      </c>
      <c r="E158" s="120">
        <v>2</v>
      </c>
      <c r="F158" s="121"/>
      <c r="G158" s="10">
        <v>2</v>
      </c>
      <c r="H158" s="37">
        <v>5.0599999999999996</v>
      </c>
      <c r="I158" s="10">
        <v>0</v>
      </c>
      <c r="J158" s="8">
        <f t="shared" si="44"/>
        <v>2</v>
      </c>
      <c r="K158" s="45">
        <f t="shared" si="39"/>
        <v>0</v>
      </c>
      <c r="L158" s="7">
        <f>ROUND(E158*D158,2)</f>
        <v>18.12</v>
      </c>
      <c r="M158" s="7">
        <f>ROUND(I158*D158,2)</f>
        <v>0</v>
      </c>
      <c r="N158" s="7">
        <f>ROUND(J158*D158,2)</f>
        <v>18.12</v>
      </c>
      <c r="O158" s="129">
        <f t="shared" si="43"/>
        <v>0</v>
      </c>
    </row>
    <row r="159" spans="1:15" x14ac:dyDescent="0.25">
      <c r="A159" s="117"/>
      <c r="B159" s="118"/>
      <c r="C159" s="119"/>
      <c r="D159" s="120"/>
      <c r="E159" s="120"/>
      <c r="F159" s="121"/>
      <c r="G159" s="121"/>
      <c r="H159" s="37"/>
      <c r="I159" s="10"/>
      <c r="J159" s="8"/>
      <c r="K159" s="45"/>
      <c r="L159" s="9">
        <f>SUM(L141:L158)</f>
        <v>2525.0400000000004</v>
      </c>
      <c r="M159" s="9">
        <f>SUM(M141:M158)</f>
        <v>0</v>
      </c>
      <c r="N159" s="9">
        <f>SUM(N141:N158)</f>
        <v>2525.0400000000004</v>
      </c>
      <c r="O159" s="110"/>
    </row>
    <row r="160" spans="1:15" x14ac:dyDescent="0.25">
      <c r="A160" s="178" t="s">
        <v>90</v>
      </c>
      <c r="B160" s="168" t="s">
        <v>50</v>
      </c>
      <c r="C160" s="112"/>
      <c r="D160" s="113"/>
      <c r="E160" s="111"/>
      <c r="F160" s="114"/>
      <c r="G160" s="114"/>
      <c r="H160" s="43">
        <v>5.67</v>
      </c>
      <c r="I160" s="44"/>
      <c r="J160" s="45"/>
      <c r="K160" s="57"/>
      <c r="L160" s="40"/>
      <c r="M160" s="40"/>
      <c r="N160" s="40"/>
      <c r="O160" s="165">
        <f>SUM(O161:O180)</f>
        <v>0</v>
      </c>
    </row>
    <row r="161" spans="1:15" ht="25.5" x14ac:dyDescent="0.25">
      <c r="A161" s="117" t="s">
        <v>91</v>
      </c>
      <c r="B161" s="118" t="s">
        <v>324</v>
      </c>
      <c r="C161" s="119" t="s">
        <v>42</v>
      </c>
      <c r="D161" s="170">
        <v>10.3</v>
      </c>
      <c r="E161" s="120">
        <v>42</v>
      </c>
      <c r="F161" s="121"/>
      <c r="G161" s="10">
        <v>42</v>
      </c>
      <c r="H161" s="37">
        <v>9.49</v>
      </c>
      <c r="I161" s="10"/>
      <c r="J161" s="8">
        <f t="shared" ref="J161:J183" si="48">SUM(G161,I161)</f>
        <v>42</v>
      </c>
      <c r="K161" s="45">
        <f t="shared" ref="K161:K183" si="49">E161-J161</f>
        <v>0</v>
      </c>
      <c r="L161" s="7">
        <f t="shared" ref="L161:L177" si="50">ROUND(E161*D161,2)</f>
        <v>432.6</v>
      </c>
      <c r="M161" s="7">
        <f t="shared" ref="M161:M177" si="51">ROUND(I161*D161,2)</f>
        <v>0</v>
      </c>
      <c r="N161" s="7">
        <f t="shared" ref="N161:N177" si="52">ROUND(J161*D161,2)</f>
        <v>432.6</v>
      </c>
      <c r="O161" s="129">
        <f t="shared" ref="O161:O183" si="53">L161-N161</f>
        <v>0</v>
      </c>
    </row>
    <row r="162" spans="1:15" ht="25.5" x14ac:dyDescent="0.25">
      <c r="A162" s="117" t="s">
        <v>298</v>
      </c>
      <c r="B162" s="118" t="s">
        <v>325</v>
      </c>
      <c r="C162" s="119" t="s">
        <v>42</v>
      </c>
      <c r="D162" s="170">
        <v>7.25</v>
      </c>
      <c r="E162" s="120">
        <v>19</v>
      </c>
      <c r="F162" s="121"/>
      <c r="G162" s="10">
        <v>19</v>
      </c>
      <c r="H162" s="37">
        <v>5.52</v>
      </c>
      <c r="I162" s="10"/>
      <c r="J162" s="8">
        <f t="shared" si="48"/>
        <v>19</v>
      </c>
      <c r="K162" s="45">
        <f t="shared" si="49"/>
        <v>0</v>
      </c>
      <c r="L162" s="7">
        <f t="shared" si="50"/>
        <v>137.75</v>
      </c>
      <c r="M162" s="7">
        <f t="shared" si="51"/>
        <v>0</v>
      </c>
      <c r="N162" s="7">
        <f t="shared" si="52"/>
        <v>137.75</v>
      </c>
      <c r="O162" s="129">
        <f t="shared" si="53"/>
        <v>0</v>
      </c>
    </row>
    <row r="163" spans="1:15" ht="25.5" x14ac:dyDescent="0.25">
      <c r="A163" s="117" t="s">
        <v>299</v>
      </c>
      <c r="B163" s="118" t="s">
        <v>326</v>
      </c>
      <c r="C163" s="119" t="s">
        <v>14</v>
      </c>
      <c r="D163" s="170">
        <v>6.17</v>
      </c>
      <c r="E163" s="120">
        <v>28.798999999999999</v>
      </c>
      <c r="F163" s="121"/>
      <c r="G163" s="10">
        <v>28.798999999999999</v>
      </c>
      <c r="H163" s="37">
        <v>6.88</v>
      </c>
      <c r="I163" s="10"/>
      <c r="J163" s="8">
        <f t="shared" si="48"/>
        <v>28.798999999999999</v>
      </c>
      <c r="K163" s="45">
        <f t="shared" si="49"/>
        <v>0</v>
      </c>
      <c r="L163" s="7">
        <f t="shared" si="50"/>
        <v>177.69</v>
      </c>
      <c r="M163" s="7">
        <f t="shared" si="51"/>
        <v>0</v>
      </c>
      <c r="N163" s="7">
        <f t="shared" si="52"/>
        <v>177.69</v>
      </c>
      <c r="O163" s="129">
        <f t="shared" si="53"/>
        <v>0</v>
      </c>
    </row>
    <row r="164" spans="1:15" ht="25.5" x14ac:dyDescent="0.25">
      <c r="A164" s="117" t="s">
        <v>300</v>
      </c>
      <c r="B164" s="118" t="s">
        <v>327</v>
      </c>
      <c r="C164" s="119" t="s">
        <v>14</v>
      </c>
      <c r="D164" s="170">
        <v>2.5099999999999998</v>
      </c>
      <c r="E164" s="120">
        <v>604.4</v>
      </c>
      <c r="F164" s="121"/>
      <c r="G164" s="10">
        <v>604.4</v>
      </c>
      <c r="H164" s="37">
        <v>1135.78</v>
      </c>
      <c r="I164" s="10"/>
      <c r="J164" s="8">
        <f t="shared" si="48"/>
        <v>604.4</v>
      </c>
      <c r="K164" s="45">
        <f t="shared" si="49"/>
        <v>0</v>
      </c>
      <c r="L164" s="7">
        <f t="shared" si="50"/>
        <v>1517.04</v>
      </c>
      <c r="M164" s="7">
        <f t="shared" si="51"/>
        <v>0</v>
      </c>
      <c r="N164" s="7">
        <f t="shared" si="52"/>
        <v>1517.04</v>
      </c>
      <c r="O164" s="129">
        <f t="shared" si="53"/>
        <v>0</v>
      </c>
    </row>
    <row r="165" spans="1:15" ht="25.5" x14ac:dyDescent="0.25">
      <c r="A165" s="117" t="s">
        <v>301</v>
      </c>
      <c r="B165" s="118" t="s">
        <v>328</v>
      </c>
      <c r="C165" s="119" t="s">
        <v>14</v>
      </c>
      <c r="D165" s="170">
        <v>4.01</v>
      </c>
      <c r="E165" s="120">
        <v>148.79900000000001</v>
      </c>
      <c r="F165" s="121"/>
      <c r="G165" s="10">
        <v>148.79900000000001</v>
      </c>
      <c r="H165" s="37">
        <v>3.21</v>
      </c>
      <c r="I165" s="10"/>
      <c r="J165" s="8">
        <f t="shared" si="48"/>
        <v>148.79900000000001</v>
      </c>
      <c r="K165" s="45">
        <f t="shared" si="49"/>
        <v>0</v>
      </c>
      <c r="L165" s="7">
        <f t="shared" si="50"/>
        <v>596.67999999999995</v>
      </c>
      <c r="M165" s="7">
        <f t="shared" si="51"/>
        <v>0</v>
      </c>
      <c r="N165" s="7">
        <f t="shared" si="52"/>
        <v>596.67999999999995</v>
      </c>
      <c r="O165" s="129">
        <f t="shared" si="53"/>
        <v>0</v>
      </c>
    </row>
    <row r="166" spans="1:15" ht="25.5" x14ac:dyDescent="0.25">
      <c r="A166" s="117" t="s">
        <v>302</v>
      </c>
      <c r="B166" s="118" t="s">
        <v>329</v>
      </c>
      <c r="C166" s="119" t="s">
        <v>42</v>
      </c>
      <c r="D166" s="170">
        <v>17.16</v>
      </c>
      <c r="E166" s="120">
        <v>9</v>
      </c>
      <c r="F166" s="121"/>
      <c r="G166" s="10">
        <v>9</v>
      </c>
      <c r="H166" s="37">
        <v>9.14</v>
      </c>
      <c r="I166" s="10"/>
      <c r="J166" s="8">
        <f t="shared" si="48"/>
        <v>9</v>
      </c>
      <c r="K166" s="45">
        <f t="shared" si="49"/>
        <v>0</v>
      </c>
      <c r="L166" s="7">
        <f t="shared" si="50"/>
        <v>154.44</v>
      </c>
      <c r="M166" s="7">
        <f t="shared" si="51"/>
        <v>0</v>
      </c>
      <c r="N166" s="7">
        <f t="shared" si="52"/>
        <v>154.44</v>
      </c>
      <c r="O166" s="129">
        <f t="shared" si="53"/>
        <v>0</v>
      </c>
    </row>
    <row r="167" spans="1:15" ht="25.5" x14ac:dyDescent="0.25">
      <c r="A167" s="182" t="s">
        <v>303</v>
      </c>
      <c r="B167" s="118" t="s">
        <v>330</v>
      </c>
      <c r="C167" s="119" t="s">
        <v>42</v>
      </c>
      <c r="D167" s="170">
        <v>27.07</v>
      </c>
      <c r="E167" s="120">
        <v>4</v>
      </c>
      <c r="F167" s="121"/>
      <c r="G167" s="10">
        <v>4</v>
      </c>
      <c r="H167" s="37">
        <v>15.54</v>
      </c>
      <c r="I167" s="10"/>
      <c r="J167" s="8">
        <f t="shared" si="48"/>
        <v>4</v>
      </c>
      <c r="K167" s="45">
        <f t="shared" si="49"/>
        <v>0</v>
      </c>
      <c r="L167" s="7">
        <f t="shared" si="50"/>
        <v>108.28</v>
      </c>
      <c r="M167" s="7">
        <f t="shared" si="51"/>
        <v>0</v>
      </c>
      <c r="N167" s="7">
        <f t="shared" si="52"/>
        <v>108.28</v>
      </c>
      <c r="O167" s="129">
        <f t="shared" si="53"/>
        <v>0</v>
      </c>
    </row>
    <row r="168" spans="1:15" ht="25.5" x14ac:dyDescent="0.25">
      <c r="A168" s="182" t="s">
        <v>304</v>
      </c>
      <c r="B168" s="118" t="s">
        <v>331</v>
      </c>
      <c r="C168" s="119" t="s">
        <v>42</v>
      </c>
      <c r="D168" s="170">
        <v>36.96</v>
      </c>
      <c r="E168" s="120">
        <v>1</v>
      </c>
      <c r="F168" s="121"/>
      <c r="G168" s="10">
        <v>1</v>
      </c>
      <c r="H168" s="37">
        <v>4.82</v>
      </c>
      <c r="I168" s="10"/>
      <c r="J168" s="8">
        <f t="shared" si="48"/>
        <v>1</v>
      </c>
      <c r="K168" s="45">
        <f t="shared" si="49"/>
        <v>0</v>
      </c>
      <c r="L168" s="7">
        <f t="shared" si="50"/>
        <v>36.96</v>
      </c>
      <c r="M168" s="7">
        <f t="shared" si="51"/>
        <v>0</v>
      </c>
      <c r="N168" s="7">
        <f t="shared" si="52"/>
        <v>36.96</v>
      </c>
      <c r="O168" s="129">
        <f t="shared" si="53"/>
        <v>0</v>
      </c>
    </row>
    <row r="169" spans="1:15" ht="25.5" x14ac:dyDescent="0.25">
      <c r="A169" s="117" t="s">
        <v>305</v>
      </c>
      <c r="B169" s="118" t="s">
        <v>332</v>
      </c>
      <c r="C169" s="119" t="s">
        <v>42</v>
      </c>
      <c r="D169" s="170">
        <v>18.07</v>
      </c>
      <c r="E169" s="120">
        <v>14</v>
      </c>
      <c r="F169" s="121"/>
      <c r="G169" s="10">
        <v>14</v>
      </c>
      <c r="H169" s="37">
        <v>5.45</v>
      </c>
      <c r="I169" s="10"/>
      <c r="J169" s="8">
        <f t="shared" si="48"/>
        <v>14</v>
      </c>
      <c r="K169" s="45">
        <f t="shared" si="49"/>
        <v>0</v>
      </c>
      <c r="L169" s="7">
        <f t="shared" si="50"/>
        <v>252.98</v>
      </c>
      <c r="M169" s="7">
        <f t="shared" si="51"/>
        <v>0</v>
      </c>
      <c r="N169" s="7">
        <f t="shared" si="52"/>
        <v>252.98</v>
      </c>
      <c r="O169" s="129">
        <f t="shared" si="53"/>
        <v>0</v>
      </c>
    </row>
    <row r="170" spans="1:15" ht="25.5" x14ac:dyDescent="0.25">
      <c r="A170" s="117" t="s">
        <v>306</v>
      </c>
      <c r="B170" s="118" t="s">
        <v>333</v>
      </c>
      <c r="C170" s="119" t="s">
        <v>42</v>
      </c>
      <c r="D170" s="170">
        <v>28.58</v>
      </c>
      <c r="E170" s="120">
        <v>4</v>
      </c>
      <c r="F170" s="121"/>
      <c r="G170" s="10">
        <v>4</v>
      </c>
      <c r="H170" s="37">
        <v>9.5500000000000007</v>
      </c>
      <c r="I170" s="10"/>
      <c r="J170" s="8">
        <f t="shared" si="48"/>
        <v>4</v>
      </c>
      <c r="K170" s="45">
        <f t="shared" si="49"/>
        <v>0</v>
      </c>
      <c r="L170" s="7">
        <f t="shared" si="50"/>
        <v>114.32</v>
      </c>
      <c r="M170" s="7">
        <f t="shared" si="51"/>
        <v>0</v>
      </c>
      <c r="N170" s="7">
        <f t="shared" si="52"/>
        <v>114.32</v>
      </c>
      <c r="O170" s="129">
        <f t="shared" si="53"/>
        <v>0</v>
      </c>
    </row>
    <row r="171" spans="1:15" ht="25.5" x14ac:dyDescent="0.25">
      <c r="A171" s="117" t="s">
        <v>307</v>
      </c>
      <c r="B171" s="118" t="s">
        <v>334</v>
      </c>
      <c r="C171" s="119" t="s">
        <v>42</v>
      </c>
      <c r="D171" s="170">
        <v>8.52</v>
      </c>
      <c r="E171" s="120">
        <v>7</v>
      </c>
      <c r="F171" s="121"/>
      <c r="G171" s="10">
        <v>7</v>
      </c>
      <c r="H171" s="37">
        <v>7.86</v>
      </c>
      <c r="I171" s="10"/>
      <c r="J171" s="8">
        <f t="shared" si="48"/>
        <v>7</v>
      </c>
      <c r="K171" s="45">
        <f t="shared" si="49"/>
        <v>0</v>
      </c>
      <c r="L171" s="7">
        <f t="shared" si="50"/>
        <v>59.64</v>
      </c>
      <c r="M171" s="7">
        <f t="shared" si="51"/>
        <v>0</v>
      </c>
      <c r="N171" s="7">
        <f t="shared" si="52"/>
        <v>59.64</v>
      </c>
      <c r="O171" s="129">
        <f t="shared" si="53"/>
        <v>0</v>
      </c>
    </row>
    <row r="172" spans="1:15" ht="25.5" x14ac:dyDescent="0.25">
      <c r="A172" s="182" t="s">
        <v>308</v>
      </c>
      <c r="B172" s="186" t="s">
        <v>335</v>
      </c>
      <c r="C172" s="187" t="s">
        <v>42</v>
      </c>
      <c r="D172" s="188">
        <v>28.85</v>
      </c>
      <c r="E172" s="189">
        <v>11</v>
      </c>
      <c r="F172" s="190"/>
      <c r="G172" s="192">
        <v>0</v>
      </c>
      <c r="H172" s="191">
        <v>5.97</v>
      </c>
      <c r="I172" s="192">
        <v>11</v>
      </c>
      <c r="J172" s="193">
        <f t="shared" si="48"/>
        <v>11</v>
      </c>
      <c r="K172" s="45">
        <f t="shared" si="49"/>
        <v>0</v>
      </c>
      <c r="L172" s="7">
        <f t="shared" si="50"/>
        <v>317.35000000000002</v>
      </c>
      <c r="M172" s="7">
        <f t="shared" si="51"/>
        <v>317.35000000000002</v>
      </c>
      <c r="N172" s="7">
        <f t="shared" si="52"/>
        <v>317.35000000000002</v>
      </c>
      <c r="O172" s="129">
        <f t="shared" si="53"/>
        <v>0</v>
      </c>
    </row>
    <row r="173" spans="1:15" ht="25.5" x14ac:dyDescent="0.25">
      <c r="A173" s="117" t="s">
        <v>309</v>
      </c>
      <c r="B173" s="118" t="s">
        <v>336</v>
      </c>
      <c r="C173" s="119" t="s">
        <v>42</v>
      </c>
      <c r="D173" s="170">
        <v>8.98</v>
      </c>
      <c r="E173" s="120">
        <v>1</v>
      </c>
      <c r="F173" s="121"/>
      <c r="G173" s="10">
        <v>1</v>
      </c>
      <c r="H173" s="37">
        <v>12.26</v>
      </c>
      <c r="I173" s="10"/>
      <c r="J173" s="8">
        <f t="shared" si="48"/>
        <v>1</v>
      </c>
      <c r="K173" s="45">
        <f t="shared" si="49"/>
        <v>0</v>
      </c>
      <c r="L173" s="7">
        <f t="shared" si="50"/>
        <v>8.98</v>
      </c>
      <c r="M173" s="7">
        <f t="shared" si="51"/>
        <v>0</v>
      </c>
      <c r="N173" s="7">
        <f t="shared" si="52"/>
        <v>8.98</v>
      </c>
      <c r="O173" s="129">
        <f t="shared" si="53"/>
        <v>0</v>
      </c>
    </row>
    <row r="174" spans="1:15" ht="25.5" x14ac:dyDescent="0.25">
      <c r="A174" s="117" t="s">
        <v>310</v>
      </c>
      <c r="B174" s="118" t="s">
        <v>337</v>
      </c>
      <c r="C174" s="119" t="s">
        <v>42</v>
      </c>
      <c r="D174" s="170">
        <v>17.77</v>
      </c>
      <c r="E174" s="120">
        <v>2</v>
      </c>
      <c r="F174" s="121"/>
      <c r="G174" s="10">
        <v>2</v>
      </c>
      <c r="H174" s="37">
        <v>9.01</v>
      </c>
      <c r="I174" s="10"/>
      <c r="J174" s="8">
        <f t="shared" si="48"/>
        <v>2</v>
      </c>
      <c r="K174" s="45">
        <f t="shared" si="49"/>
        <v>0</v>
      </c>
      <c r="L174" s="7">
        <f t="shared" si="50"/>
        <v>35.54</v>
      </c>
      <c r="M174" s="7">
        <f t="shared" si="51"/>
        <v>0</v>
      </c>
      <c r="N174" s="7">
        <f t="shared" si="52"/>
        <v>35.54</v>
      </c>
      <c r="O174" s="129">
        <f t="shared" si="53"/>
        <v>0</v>
      </c>
    </row>
    <row r="175" spans="1:15" x14ac:dyDescent="0.25">
      <c r="A175" s="117" t="s">
        <v>311</v>
      </c>
      <c r="B175" s="118" t="s">
        <v>338</v>
      </c>
      <c r="C175" s="119" t="s">
        <v>42</v>
      </c>
      <c r="D175" s="170">
        <v>60.61</v>
      </c>
      <c r="E175" s="120">
        <v>6</v>
      </c>
      <c r="F175" s="121"/>
      <c r="G175" s="10">
        <v>6</v>
      </c>
      <c r="H175" s="37">
        <v>9.01</v>
      </c>
      <c r="I175" s="10"/>
      <c r="J175" s="8">
        <f t="shared" si="48"/>
        <v>6</v>
      </c>
      <c r="K175" s="45">
        <f t="shared" si="49"/>
        <v>0</v>
      </c>
      <c r="L175" s="7">
        <f t="shared" si="50"/>
        <v>363.66</v>
      </c>
      <c r="M175" s="7">
        <f t="shared" si="51"/>
        <v>0</v>
      </c>
      <c r="N175" s="7">
        <f t="shared" si="52"/>
        <v>363.66</v>
      </c>
      <c r="O175" s="129">
        <f t="shared" si="53"/>
        <v>0</v>
      </c>
    </row>
    <row r="176" spans="1:15" ht="38.25" x14ac:dyDescent="0.25">
      <c r="A176" s="117" t="s">
        <v>312</v>
      </c>
      <c r="B176" s="118" t="s">
        <v>371</v>
      </c>
      <c r="C176" s="119" t="s">
        <v>14</v>
      </c>
      <c r="D176" s="170">
        <v>6.97</v>
      </c>
      <c r="E176" s="120">
        <v>187.09899999999999</v>
      </c>
      <c r="F176" s="121"/>
      <c r="G176" s="10">
        <v>187.09899999999999</v>
      </c>
      <c r="H176" s="37">
        <v>3.77</v>
      </c>
      <c r="I176" s="10"/>
      <c r="J176" s="8">
        <f t="shared" si="48"/>
        <v>187.09899999999999</v>
      </c>
      <c r="K176" s="45">
        <f t="shared" si="49"/>
        <v>0</v>
      </c>
      <c r="L176" s="7">
        <f t="shared" si="50"/>
        <v>1304.08</v>
      </c>
      <c r="M176" s="7">
        <f t="shared" si="51"/>
        <v>0</v>
      </c>
      <c r="N176" s="7">
        <f t="shared" si="52"/>
        <v>1304.08</v>
      </c>
      <c r="O176" s="129">
        <f t="shared" si="53"/>
        <v>0</v>
      </c>
    </row>
    <row r="177" spans="1:15" ht="25.5" x14ac:dyDescent="0.25">
      <c r="A177" s="117" t="s">
        <v>313</v>
      </c>
      <c r="B177" s="118" t="s">
        <v>339</v>
      </c>
      <c r="C177" s="119" t="s">
        <v>42</v>
      </c>
      <c r="D177" s="170">
        <v>141.97999999999999</v>
      </c>
      <c r="E177" s="120">
        <v>8</v>
      </c>
      <c r="F177" s="121"/>
      <c r="G177" s="10">
        <v>8</v>
      </c>
      <c r="H177" s="37">
        <v>5.46</v>
      </c>
      <c r="I177" s="10"/>
      <c r="J177" s="8">
        <f t="shared" si="48"/>
        <v>8</v>
      </c>
      <c r="K177" s="45">
        <f t="shared" si="49"/>
        <v>0</v>
      </c>
      <c r="L177" s="7">
        <f t="shared" si="50"/>
        <v>1135.8399999999999</v>
      </c>
      <c r="M177" s="7">
        <f t="shared" si="51"/>
        <v>0</v>
      </c>
      <c r="N177" s="7">
        <f t="shared" si="52"/>
        <v>1135.8399999999999</v>
      </c>
      <c r="O177" s="129">
        <f t="shared" si="53"/>
        <v>0</v>
      </c>
    </row>
    <row r="178" spans="1:15" ht="25.5" x14ac:dyDescent="0.25">
      <c r="A178" s="117" t="s">
        <v>314</v>
      </c>
      <c r="B178" s="131" t="s">
        <v>340</v>
      </c>
      <c r="C178" s="119" t="s">
        <v>42</v>
      </c>
      <c r="D178" s="170">
        <v>57.19</v>
      </c>
      <c r="E178" s="120">
        <v>3</v>
      </c>
      <c r="F178" s="121"/>
      <c r="G178" s="10">
        <v>3</v>
      </c>
      <c r="H178" s="37">
        <v>132.87</v>
      </c>
      <c r="I178" s="10"/>
      <c r="J178" s="8">
        <f t="shared" si="48"/>
        <v>3</v>
      </c>
      <c r="K178" s="45">
        <f t="shared" si="49"/>
        <v>0</v>
      </c>
      <c r="L178" s="7">
        <f t="shared" ref="L178:L183" si="54">ROUND(E178*D178,2)</f>
        <v>171.57</v>
      </c>
      <c r="M178" s="7">
        <f t="shared" ref="M178:M183" si="55">ROUND(I178*D178,2)</f>
        <v>0</v>
      </c>
      <c r="N178" s="7">
        <f t="shared" ref="N178:N183" si="56">ROUND(J178*D178,2)</f>
        <v>171.57</v>
      </c>
      <c r="O178" s="129">
        <f t="shared" si="53"/>
        <v>0</v>
      </c>
    </row>
    <row r="179" spans="1:15" ht="25.5" x14ac:dyDescent="0.25">
      <c r="A179" s="117" t="s">
        <v>315</v>
      </c>
      <c r="B179" s="131" t="s">
        <v>341</v>
      </c>
      <c r="C179" s="119" t="s">
        <v>42</v>
      </c>
      <c r="D179" s="170">
        <v>30.33</v>
      </c>
      <c r="E179" s="120">
        <v>4</v>
      </c>
      <c r="F179" s="121"/>
      <c r="G179" s="10">
        <v>4</v>
      </c>
      <c r="H179" s="37">
        <v>69.88</v>
      </c>
      <c r="I179" s="10"/>
      <c r="J179" s="8">
        <f t="shared" si="48"/>
        <v>4</v>
      </c>
      <c r="K179" s="45">
        <f t="shared" si="49"/>
        <v>0</v>
      </c>
      <c r="L179" s="7">
        <f t="shared" si="54"/>
        <v>121.32</v>
      </c>
      <c r="M179" s="7">
        <f t="shared" si="55"/>
        <v>0</v>
      </c>
      <c r="N179" s="7">
        <f t="shared" si="56"/>
        <v>121.32</v>
      </c>
      <c r="O179" s="129">
        <f t="shared" si="53"/>
        <v>0</v>
      </c>
    </row>
    <row r="180" spans="1:15" ht="25.5" x14ac:dyDescent="0.25">
      <c r="A180" s="117" t="s">
        <v>316</v>
      </c>
      <c r="B180" s="131" t="s">
        <v>342</v>
      </c>
      <c r="C180" s="119" t="s">
        <v>42</v>
      </c>
      <c r="D180" s="170">
        <v>79.069999999999993</v>
      </c>
      <c r="E180" s="120">
        <v>2</v>
      </c>
      <c r="F180" s="121"/>
      <c r="G180" s="10">
        <v>2</v>
      </c>
      <c r="H180" s="37">
        <v>70.92</v>
      </c>
      <c r="I180" s="10"/>
      <c r="J180" s="8">
        <f t="shared" si="48"/>
        <v>2</v>
      </c>
      <c r="K180" s="45">
        <f t="shared" si="49"/>
        <v>0</v>
      </c>
      <c r="L180" s="7">
        <f t="shared" si="54"/>
        <v>158.13999999999999</v>
      </c>
      <c r="M180" s="7">
        <f t="shared" si="55"/>
        <v>0</v>
      </c>
      <c r="N180" s="7">
        <f t="shared" si="56"/>
        <v>158.13999999999999</v>
      </c>
      <c r="O180" s="129">
        <f t="shared" si="53"/>
        <v>0</v>
      </c>
    </row>
    <row r="181" spans="1:15" ht="25.5" x14ac:dyDescent="0.25">
      <c r="A181" s="117" t="s">
        <v>317</v>
      </c>
      <c r="B181" s="131" t="s">
        <v>343</v>
      </c>
      <c r="C181" s="119" t="s">
        <v>42</v>
      </c>
      <c r="D181" s="170">
        <v>71.27</v>
      </c>
      <c r="E181" s="120">
        <v>12</v>
      </c>
      <c r="F181" s="121"/>
      <c r="G181" s="10">
        <v>12</v>
      </c>
      <c r="H181" s="37"/>
      <c r="I181" s="10"/>
      <c r="J181" s="8">
        <f t="shared" si="48"/>
        <v>12</v>
      </c>
      <c r="K181" s="45">
        <f t="shared" si="49"/>
        <v>0</v>
      </c>
      <c r="L181" s="7">
        <f t="shared" si="54"/>
        <v>855.24</v>
      </c>
      <c r="M181" s="7">
        <f t="shared" si="55"/>
        <v>0</v>
      </c>
      <c r="N181" s="7">
        <f t="shared" si="56"/>
        <v>855.24</v>
      </c>
      <c r="O181" s="129">
        <f t="shared" si="53"/>
        <v>0</v>
      </c>
    </row>
    <row r="182" spans="1:15" ht="38.25" x14ac:dyDescent="0.25">
      <c r="A182" s="117" t="s">
        <v>318</v>
      </c>
      <c r="B182" s="131" t="s">
        <v>344</v>
      </c>
      <c r="C182" s="119" t="s">
        <v>42</v>
      </c>
      <c r="D182" s="170">
        <v>257.72000000000003</v>
      </c>
      <c r="E182" s="120">
        <v>1</v>
      </c>
      <c r="F182" s="121"/>
      <c r="G182" s="10">
        <v>1</v>
      </c>
      <c r="H182" s="37"/>
      <c r="I182" s="10"/>
      <c r="J182" s="8">
        <f t="shared" si="48"/>
        <v>1</v>
      </c>
      <c r="K182" s="45">
        <f t="shared" si="49"/>
        <v>0</v>
      </c>
      <c r="L182" s="7">
        <f t="shared" si="54"/>
        <v>257.72000000000003</v>
      </c>
      <c r="M182" s="7">
        <f t="shared" si="55"/>
        <v>0</v>
      </c>
      <c r="N182" s="7">
        <f t="shared" si="56"/>
        <v>257.72000000000003</v>
      </c>
      <c r="O182" s="129">
        <f t="shared" si="53"/>
        <v>0</v>
      </c>
    </row>
    <row r="183" spans="1:15" x14ac:dyDescent="0.25">
      <c r="A183" s="117" t="s">
        <v>319</v>
      </c>
      <c r="B183" s="131" t="s">
        <v>345</v>
      </c>
      <c r="C183" s="119" t="s">
        <v>42</v>
      </c>
      <c r="D183" s="170">
        <v>381.92</v>
      </c>
      <c r="E183" s="120">
        <v>1</v>
      </c>
      <c r="F183" s="121"/>
      <c r="G183" s="10">
        <v>1</v>
      </c>
      <c r="H183" s="37"/>
      <c r="I183" s="10"/>
      <c r="J183" s="8">
        <f t="shared" si="48"/>
        <v>1</v>
      </c>
      <c r="K183" s="45">
        <f t="shared" si="49"/>
        <v>0</v>
      </c>
      <c r="L183" s="7">
        <f t="shared" si="54"/>
        <v>381.92</v>
      </c>
      <c r="M183" s="7">
        <f t="shared" si="55"/>
        <v>0</v>
      </c>
      <c r="N183" s="7">
        <f t="shared" si="56"/>
        <v>381.92</v>
      </c>
      <c r="O183" s="129">
        <f t="shared" si="53"/>
        <v>0</v>
      </c>
    </row>
    <row r="184" spans="1:15" x14ac:dyDescent="0.25">
      <c r="A184" s="117"/>
      <c r="B184" s="131"/>
      <c r="C184" s="119"/>
      <c r="D184" s="120"/>
      <c r="E184" s="120"/>
      <c r="F184" s="121"/>
      <c r="G184" s="121"/>
      <c r="H184" s="37"/>
      <c r="I184" s="10"/>
      <c r="J184" s="8"/>
      <c r="K184" s="45"/>
      <c r="L184" s="9">
        <f>SUM(L161:L183)</f>
        <v>8699.74</v>
      </c>
      <c r="M184" s="9">
        <f>SUM(M161:M183)</f>
        <v>317.35000000000002</v>
      </c>
      <c r="N184" s="9">
        <f>SUM(N161:N183)</f>
        <v>8699.74</v>
      </c>
      <c r="O184" s="110"/>
    </row>
    <row r="185" spans="1:15" x14ac:dyDescent="0.25">
      <c r="A185" s="169" t="s">
        <v>320</v>
      </c>
      <c r="B185" s="168" t="s">
        <v>321</v>
      </c>
      <c r="C185" s="112"/>
      <c r="D185" s="113"/>
      <c r="E185" s="111"/>
      <c r="F185" s="114"/>
      <c r="G185" s="114"/>
      <c r="H185" s="43">
        <v>70.239999999999995</v>
      </c>
      <c r="I185" s="44"/>
      <c r="J185" s="45"/>
      <c r="K185" s="57"/>
      <c r="L185" s="40"/>
      <c r="M185" s="40"/>
      <c r="N185" s="40"/>
      <c r="O185" s="165">
        <f>SUM(O187:O197)</f>
        <v>0</v>
      </c>
    </row>
    <row r="186" spans="1:15" x14ac:dyDescent="0.25">
      <c r="A186" s="137" t="s">
        <v>322</v>
      </c>
      <c r="B186" s="138" t="s">
        <v>323</v>
      </c>
      <c r="C186" s="139"/>
      <c r="D186" s="140"/>
      <c r="E186" s="140"/>
      <c r="F186" s="141"/>
      <c r="G186" s="141"/>
      <c r="H186" s="50">
        <v>5.62</v>
      </c>
      <c r="I186" s="46"/>
      <c r="J186" s="47"/>
      <c r="K186" s="47"/>
      <c r="L186" s="48"/>
      <c r="M186" s="48"/>
      <c r="N186" s="48"/>
      <c r="O186" s="142"/>
    </row>
    <row r="187" spans="1:15" ht="25.5" x14ac:dyDescent="0.25">
      <c r="A187" s="117" t="s">
        <v>346</v>
      </c>
      <c r="B187" s="118" t="s">
        <v>134</v>
      </c>
      <c r="C187" s="119" t="s">
        <v>11</v>
      </c>
      <c r="D187" s="170">
        <v>63.11</v>
      </c>
      <c r="E187" s="120">
        <v>3.67</v>
      </c>
      <c r="F187" s="121"/>
      <c r="G187" s="10">
        <v>3.67</v>
      </c>
      <c r="H187" s="37">
        <v>11.32</v>
      </c>
      <c r="I187" s="10">
        <v>0</v>
      </c>
      <c r="J187" s="8">
        <f t="shared" ref="J187:J197" si="57">SUM(G187,I187)</f>
        <v>3.67</v>
      </c>
      <c r="K187" s="45">
        <f t="shared" ref="K187:K197" si="58">E187-J187</f>
        <v>0</v>
      </c>
      <c r="L187" s="7">
        <f t="shared" ref="L187:L197" si="59">ROUND(E187*D187,2)</f>
        <v>231.61</v>
      </c>
      <c r="M187" s="7">
        <f t="shared" ref="M187:M197" si="60">ROUND(I187*D187,2)</f>
        <v>0</v>
      </c>
      <c r="N187" s="7">
        <f t="shared" ref="N187:N197" si="61">ROUND(J187*D187,2)</f>
        <v>231.61</v>
      </c>
      <c r="O187" s="129">
        <f t="shared" ref="O187:O197" si="62">L187-N187</f>
        <v>0</v>
      </c>
    </row>
    <row r="188" spans="1:15" ht="51" x14ac:dyDescent="0.25">
      <c r="A188" s="117" t="s">
        <v>347</v>
      </c>
      <c r="B188" s="118" t="s">
        <v>357</v>
      </c>
      <c r="C188" s="119" t="s">
        <v>8</v>
      </c>
      <c r="D188" s="170">
        <v>88.35</v>
      </c>
      <c r="E188" s="120">
        <v>9.98</v>
      </c>
      <c r="F188" s="121"/>
      <c r="G188" s="10">
        <v>9.98</v>
      </c>
      <c r="H188" s="37">
        <v>14.07</v>
      </c>
      <c r="I188" s="10"/>
      <c r="J188" s="8">
        <f t="shared" si="57"/>
        <v>9.98</v>
      </c>
      <c r="K188" s="45">
        <f t="shared" si="58"/>
        <v>0</v>
      </c>
      <c r="L188" s="7">
        <f t="shared" si="59"/>
        <v>881.73</v>
      </c>
      <c r="M188" s="7">
        <f t="shared" si="60"/>
        <v>0</v>
      </c>
      <c r="N188" s="7">
        <f t="shared" si="61"/>
        <v>881.73</v>
      </c>
      <c r="O188" s="129">
        <f t="shared" si="62"/>
        <v>0</v>
      </c>
    </row>
    <row r="189" spans="1:15" x14ac:dyDescent="0.25">
      <c r="A189" s="117" t="s">
        <v>348</v>
      </c>
      <c r="B189" s="118" t="s">
        <v>358</v>
      </c>
      <c r="C189" s="119" t="s">
        <v>11</v>
      </c>
      <c r="D189" s="170">
        <v>374.43700000000001</v>
      </c>
      <c r="E189" s="120">
        <v>1.77</v>
      </c>
      <c r="F189" s="121"/>
      <c r="G189" s="10">
        <v>1.77</v>
      </c>
      <c r="H189" s="37">
        <v>7.05</v>
      </c>
      <c r="I189" s="10"/>
      <c r="J189" s="8">
        <f t="shared" si="57"/>
        <v>1.77</v>
      </c>
      <c r="K189" s="45">
        <f t="shared" si="58"/>
        <v>0</v>
      </c>
      <c r="L189" s="7">
        <f t="shared" si="59"/>
        <v>662.75</v>
      </c>
      <c r="M189" s="7">
        <f t="shared" si="60"/>
        <v>0</v>
      </c>
      <c r="N189" s="7">
        <f t="shared" si="61"/>
        <v>662.75</v>
      </c>
      <c r="O189" s="129">
        <f t="shared" si="62"/>
        <v>0</v>
      </c>
    </row>
    <row r="190" spans="1:15" ht="25.5" x14ac:dyDescent="0.25">
      <c r="A190" s="117" t="s">
        <v>349</v>
      </c>
      <c r="B190" s="118" t="s">
        <v>359</v>
      </c>
      <c r="C190" s="119" t="s">
        <v>11</v>
      </c>
      <c r="D190" s="170">
        <v>22.45</v>
      </c>
      <c r="E190" s="120">
        <v>9.09</v>
      </c>
      <c r="F190" s="121"/>
      <c r="G190" s="10">
        <v>9.09</v>
      </c>
      <c r="H190" s="37">
        <v>13.5</v>
      </c>
      <c r="I190" s="10"/>
      <c r="J190" s="8">
        <f t="shared" si="57"/>
        <v>9.09</v>
      </c>
      <c r="K190" s="45">
        <f t="shared" si="58"/>
        <v>0</v>
      </c>
      <c r="L190" s="7">
        <f t="shared" si="59"/>
        <v>204.07</v>
      </c>
      <c r="M190" s="7">
        <f t="shared" si="60"/>
        <v>0</v>
      </c>
      <c r="N190" s="7">
        <f t="shared" si="61"/>
        <v>204.07</v>
      </c>
      <c r="O190" s="129">
        <f t="shared" si="62"/>
        <v>0</v>
      </c>
    </row>
    <row r="191" spans="1:15" ht="22.5" customHeight="1" x14ac:dyDescent="0.25">
      <c r="A191" s="117" t="s">
        <v>350</v>
      </c>
      <c r="B191" s="118" t="s">
        <v>360</v>
      </c>
      <c r="C191" s="119" t="s">
        <v>8</v>
      </c>
      <c r="D191" s="170">
        <v>6.32</v>
      </c>
      <c r="E191" s="120">
        <v>3.72</v>
      </c>
      <c r="F191" s="121"/>
      <c r="G191" s="10">
        <v>3.72</v>
      </c>
      <c r="H191" s="37">
        <v>58.99</v>
      </c>
      <c r="I191" s="10"/>
      <c r="J191" s="8">
        <f t="shared" si="57"/>
        <v>3.72</v>
      </c>
      <c r="K191" s="45">
        <f t="shared" si="58"/>
        <v>0</v>
      </c>
      <c r="L191" s="7">
        <f t="shared" si="59"/>
        <v>23.51</v>
      </c>
      <c r="M191" s="7">
        <f t="shared" si="60"/>
        <v>0</v>
      </c>
      <c r="N191" s="7">
        <f t="shared" si="61"/>
        <v>23.51</v>
      </c>
      <c r="O191" s="129">
        <f t="shared" si="62"/>
        <v>0</v>
      </c>
    </row>
    <row r="192" spans="1:15" ht="51" x14ac:dyDescent="0.25">
      <c r="A192" s="117" t="s">
        <v>351</v>
      </c>
      <c r="B192" s="118" t="s">
        <v>219</v>
      </c>
      <c r="C192" s="119" t="s">
        <v>8</v>
      </c>
      <c r="D192" s="170">
        <v>15.659000000000001</v>
      </c>
      <c r="E192" s="120">
        <v>3.72</v>
      </c>
      <c r="F192" s="121"/>
      <c r="G192" s="10">
        <v>3.72</v>
      </c>
      <c r="H192" s="37">
        <v>59.22</v>
      </c>
      <c r="I192" s="10"/>
      <c r="J192" s="8">
        <f t="shared" si="57"/>
        <v>3.72</v>
      </c>
      <c r="K192" s="45">
        <f t="shared" si="58"/>
        <v>0</v>
      </c>
      <c r="L192" s="7">
        <f t="shared" si="59"/>
        <v>58.25</v>
      </c>
      <c r="M192" s="7">
        <f t="shared" si="60"/>
        <v>0</v>
      </c>
      <c r="N192" s="7">
        <f t="shared" si="61"/>
        <v>58.25</v>
      </c>
      <c r="O192" s="129">
        <f t="shared" si="62"/>
        <v>0</v>
      </c>
    </row>
    <row r="193" spans="1:17" ht="25.5" x14ac:dyDescent="0.25">
      <c r="A193" s="182" t="s">
        <v>352</v>
      </c>
      <c r="B193" s="186" t="s">
        <v>361</v>
      </c>
      <c r="C193" s="187" t="s">
        <v>8</v>
      </c>
      <c r="D193" s="188">
        <v>8.49</v>
      </c>
      <c r="E193" s="189">
        <v>3.72</v>
      </c>
      <c r="F193" s="190"/>
      <c r="G193" s="192">
        <v>0</v>
      </c>
      <c r="H193" s="191">
        <v>6.9</v>
      </c>
      <c r="I193" s="192">
        <v>3.72</v>
      </c>
      <c r="J193" s="193">
        <f t="shared" si="57"/>
        <v>3.72</v>
      </c>
      <c r="K193" s="45">
        <f t="shared" si="58"/>
        <v>0</v>
      </c>
      <c r="L193" s="7">
        <f t="shared" si="59"/>
        <v>31.58</v>
      </c>
      <c r="M193" s="7">
        <f t="shared" si="60"/>
        <v>31.58</v>
      </c>
      <c r="N193" s="7">
        <f t="shared" si="61"/>
        <v>31.58</v>
      </c>
      <c r="O193" s="129">
        <f t="shared" si="62"/>
        <v>0</v>
      </c>
    </row>
    <row r="194" spans="1:17" ht="25.5" x14ac:dyDescent="0.25">
      <c r="A194" s="117" t="s">
        <v>353</v>
      </c>
      <c r="B194" s="118" t="s">
        <v>202</v>
      </c>
      <c r="C194" s="119" t="s">
        <v>8</v>
      </c>
      <c r="D194" s="170">
        <v>11.9398</v>
      </c>
      <c r="E194" s="120">
        <v>11.4</v>
      </c>
      <c r="F194" s="121"/>
      <c r="G194" s="10">
        <v>11.4</v>
      </c>
      <c r="H194" s="37">
        <v>8.33</v>
      </c>
      <c r="I194" s="10"/>
      <c r="J194" s="8">
        <f t="shared" si="57"/>
        <v>11.4</v>
      </c>
      <c r="K194" s="45">
        <f t="shared" si="58"/>
        <v>0</v>
      </c>
      <c r="L194" s="7">
        <f t="shared" si="59"/>
        <v>136.11000000000001</v>
      </c>
      <c r="M194" s="7">
        <f t="shared" si="60"/>
        <v>0</v>
      </c>
      <c r="N194" s="7">
        <f t="shared" si="61"/>
        <v>136.11000000000001</v>
      </c>
      <c r="O194" s="129">
        <f t="shared" si="62"/>
        <v>0</v>
      </c>
    </row>
    <row r="195" spans="1:17" ht="38.25" x14ac:dyDescent="0.25">
      <c r="A195" s="117" t="s">
        <v>354</v>
      </c>
      <c r="B195" s="118" t="s">
        <v>362</v>
      </c>
      <c r="C195" s="119" t="s">
        <v>8</v>
      </c>
      <c r="D195" s="170">
        <v>47.069000000000003</v>
      </c>
      <c r="E195" s="120">
        <v>11.4</v>
      </c>
      <c r="F195" s="121"/>
      <c r="G195" s="10">
        <v>11.4</v>
      </c>
      <c r="H195" s="37">
        <v>10.86</v>
      </c>
      <c r="I195" s="10"/>
      <c r="J195" s="8">
        <f t="shared" si="57"/>
        <v>11.4</v>
      </c>
      <c r="K195" s="45">
        <f t="shared" si="58"/>
        <v>0</v>
      </c>
      <c r="L195" s="7">
        <f t="shared" si="59"/>
        <v>536.59</v>
      </c>
      <c r="M195" s="7">
        <f t="shared" si="60"/>
        <v>0</v>
      </c>
      <c r="N195" s="7">
        <f t="shared" si="61"/>
        <v>536.59</v>
      </c>
      <c r="O195" s="129">
        <f t="shared" si="62"/>
        <v>0</v>
      </c>
    </row>
    <row r="196" spans="1:17" ht="25.5" x14ac:dyDescent="0.25">
      <c r="A196" s="182" t="s">
        <v>355</v>
      </c>
      <c r="B196" s="186" t="s">
        <v>363</v>
      </c>
      <c r="C196" s="187" t="s">
        <v>14</v>
      </c>
      <c r="D196" s="188">
        <v>66.308999999999997</v>
      </c>
      <c r="E196" s="189">
        <v>9.5</v>
      </c>
      <c r="F196" s="190"/>
      <c r="G196" s="190"/>
      <c r="H196" s="191">
        <v>23.52</v>
      </c>
      <c r="I196" s="192">
        <v>9.5</v>
      </c>
      <c r="J196" s="193">
        <f t="shared" si="57"/>
        <v>9.5</v>
      </c>
      <c r="K196" s="45">
        <f t="shared" si="58"/>
        <v>0</v>
      </c>
      <c r="L196" s="7">
        <f t="shared" si="59"/>
        <v>629.94000000000005</v>
      </c>
      <c r="M196" s="7">
        <f t="shared" si="60"/>
        <v>629.94000000000005</v>
      </c>
      <c r="N196" s="7">
        <f t="shared" si="61"/>
        <v>629.94000000000005</v>
      </c>
      <c r="O196" s="129">
        <f t="shared" si="62"/>
        <v>0</v>
      </c>
    </row>
    <row r="197" spans="1:17" ht="38.25" x14ac:dyDescent="0.25">
      <c r="A197" s="182" t="s">
        <v>356</v>
      </c>
      <c r="B197" s="186" t="s">
        <v>364</v>
      </c>
      <c r="C197" s="187" t="s">
        <v>126</v>
      </c>
      <c r="D197" s="188">
        <v>280.16000000000003</v>
      </c>
      <c r="E197" s="189">
        <v>1</v>
      </c>
      <c r="F197" s="190"/>
      <c r="G197" s="190"/>
      <c r="H197" s="191">
        <v>28.22</v>
      </c>
      <c r="I197" s="192">
        <v>1</v>
      </c>
      <c r="J197" s="193">
        <f t="shared" si="57"/>
        <v>1</v>
      </c>
      <c r="K197" s="45">
        <f t="shared" si="58"/>
        <v>0</v>
      </c>
      <c r="L197" s="7">
        <f t="shared" si="59"/>
        <v>280.16000000000003</v>
      </c>
      <c r="M197" s="7">
        <f t="shared" si="60"/>
        <v>280.16000000000003</v>
      </c>
      <c r="N197" s="7">
        <f t="shared" si="61"/>
        <v>280.16000000000003</v>
      </c>
      <c r="O197" s="129">
        <f t="shared" si="62"/>
        <v>0</v>
      </c>
    </row>
    <row r="198" spans="1:17" x14ac:dyDescent="0.25">
      <c r="A198" s="121"/>
      <c r="B198" s="121"/>
      <c r="C198" s="121"/>
      <c r="D198" s="146"/>
      <c r="E198" s="146"/>
      <c r="F198" s="121"/>
      <c r="G198" s="121"/>
      <c r="H198" s="147"/>
      <c r="I198" s="10"/>
      <c r="J198" s="12"/>
      <c r="K198" s="58"/>
      <c r="L198" s="9">
        <f>SUM(L187:L197)</f>
        <v>3676.3</v>
      </c>
      <c r="M198" s="9">
        <f>SUM(M187:M197)</f>
        <v>941.68000000000006</v>
      </c>
      <c r="N198" s="9">
        <f>SUM(N187:N197)</f>
        <v>3676.3</v>
      </c>
      <c r="O198" s="110"/>
    </row>
    <row r="199" spans="1:17" x14ac:dyDescent="0.25">
      <c r="A199" s="271" t="s">
        <v>92</v>
      </c>
      <c r="B199" s="272"/>
      <c r="C199" s="272"/>
      <c r="D199" s="272"/>
      <c r="E199" s="157"/>
      <c r="F199" s="158"/>
      <c r="G199" s="158"/>
      <c r="H199" s="159"/>
      <c r="I199" s="160"/>
      <c r="J199" s="161"/>
      <c r="K199" s="161"/>
      <c r="L199" s="166">
        <f>SUM(L198,L184,L159,L139,L96,L87,L78,L72,L66,L63,L40,L21,L16)</f>
        <v>86793.249999999985</v>
      </c>
      <c r="M199" s="166">
        <f>SUM(M198,M184,M159,M139,M96,M87,M78,M72,M66,M63,M40,M21,M16)</f>
        <v>18027.400000000001</v>
      </c>
      <c r="N199" s="166">
        <f>SUM(N198,N184,N159,N139,N96,N87,N78,N72,N66,N63,N40,N21,N16)</f>
        <v>86793.249999999985</v>
      </c>
      <c r="O199" s="166">
        <f>L199-N199</f>
        <v>0</v>
      </c>
    </row>
    <row r="200" spans="1:17" x14ac:dyDescent="0.25">
      <c r="M200" s="13">
        <f>ROUND(M199/L199,4)</f>
        <v>0.2077</v>
      </c>
      <c r="N200" s="13">
        <f>ROUND(N199/L199,4)</f>
        <v>1</v>
      </c>
    </row>
    <row r="201" spans="1:17" ht="37.5" customHeight="1" x14ac:dyDescent="0.3">
      <c r="A201" s="273" t="s">
        <v>411</v>
      </c>
      <c r="B201" s="274"/>
      <c r="C201" s="274"/>
      <c r="D201" s="274"/>
      <c r="E201" s="274"/>
      <c r="F201" s="274"/>
      <c r="G201" s="274"/>
      <c r="H201" s="274"/>
      <c r="I201" s="274"/>
      <c r="J201" s="274"/>
      <c r="K201" s="274"/>
      <c r="L201" s="274"/>
      <c r="M201" s="274"/>
      <c r="N201" s="274"/>
      <c r="O201" s="275"/>
    </row>
    <row r="202" spans="1:17" x14ac:dyDescent="0.25">
      <c r="M202" s="14"/>
      <c r="Q202">
        <f>47.43*24.87</f>
        <v>1179.5841</v>
      </c>
    </row>
    <row r="203" spans="1:17" x14ac:dyDescent="0.25">
      <c r="M203" s="14"/>
    </row>
    <row r="204" spans="1:17" x14ac:dyDescent="0.25">
      <c r="M204" s="14"/>
    </row>
    <row r="205" spans="1:17" x14ac:dyDescent="0.25">
      <c r="B205" s="89"/>
      <c r="C205" s="91"/>
      <c r="D205" s="91"/>
      <c r="Q205">
        <f>1549.92-Q202</f>
        <v>370.33590000000004</v>
      </c>
    </row>
    <row r="206" spans="1:17" x14ac:dyDescent="0.25">
      <c r="B206" s="93" t="s">
        <v>121</v>
      </c>
      <c r="C206" s="90"/>
      <c r="D206" s="270" t="s">
        <v>122</v>
      </c>
      <c r="E206" s="270"/>
      <c r="F206" s="270"/>
      <c r="G206" s="270"/>
      <c r="H206" s="270"/>
      <c r="I206" s="270"/>
      <c r="L206" s="265" t="s">
        <v>124</v>
      </c>
      <c r="M206" s="266"/>
      <c r="N206" s="266"/>
      <c r="O206" s="266"/>
    </row>
    <row r="207" spans="1:17" x14ac:dyDescent="0.25">
      <c r="D207" s="92"/>
      <c r="E207" s="269" t="s">
        <v>123</v>
      </c>
      <c r="F207" s="269"/>
      <c r="G207" s="269"/>
      <c r="H207" s="92"/>
      <c r="L207" s="267" t="s">
        <v>125</v>
      </c>
      <c r="M207" s="268"/>
      <c r="N207" s="268"/>
      <c r="O207" s="268"/>
    </row>
  </sheetData>
  <mergeCells count="41">
    <mergeCell ref="A6:D7"/>
    <mergeCell ref="J10:J12"/>
    <mergeCell ref="K9:K12"/>
    <mergeCell ref="L206:O206"/>
    <mergeCell ref="L207:O207"/>
    <mergeCell ref="E207:G207"/>
    <mergeCell ref="D206:I206"/>
    <mergeCell ref="A199:D199"/>
    <mergeCell ref="A201:O201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  <mergeCell ref="C5:D5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horizontalDpi="360" verticalDpi="360" r:id="rId1"/>
  <headerFooter>
    <oddHeader>&amp;RBM06 - PLANILHA DO COSTA E SILVA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146"/>
  <sheetViews>
    <sheetView view="pageBreakPreview" topLeftCell="A2" zoomScaleNormal="100" zoomScaleSheetLayoutView="100" workbookViewId="0">
      <selection activeCell="A22" sqref="A22:I22"/>
    </sheetView>
  </sheetViews>
  <sheetFormatPr defaultColWidth="9.140625" defaultRowHeight="12.75" x14ac:dyDescent="0.2"/>
  <cols>
    <col min="1" max="1" width="36.5703125" style="20" customWidth="1"/>
    <col min="2" max="2" width="12.28515625" style="20" customWidth="1"/>
    <col min="3" max="3" width="8.5703125" style="20" customWidth="1"/>
    <col min="4" max="4" width="7.5703125" style="20" customWidth="1"/>
    <col min="5" max="5" width="6.7109375" style="20" customWidth="1"/>
    <col min="6" max="6" width="8.5703125" style="20" customWidth="1"/>
    <col min="7" max="7" width="7.28515625" style="20" customWidth="1"/>
    <col min="8" max="8" width="8.5703125" style="20" customWidth="1"/>
    <col min="9" max="9" width="7.85546875" style="20" customWidth="1"/>
    <col min="10" max="10" width="8.28515625" style="20" customWidth="1"/>
    <col min="11" max="11" width="6.85546875" style="20" customWidth="1"/>
    <col min="12" max="12" width="5.7109375" style="20" customWidth="1"/>
    <col min="13" max="13" width="9.5703125" style="20" customWidth="1"/>
    <col min="14" max="14" width="12.42578125" style="19" customWidth="1"/>
    <col min="15" max="15" width="7.7109375" style="20" customWidth="1"/>
    <col min="16" max="16" width="6" style="20" customWidth="1"/>
    <col min="17" max="17" width="5.28515625" style="20" customWidth="1"/>
    <col min="18" max="16384" width="9.140625" style="20"/>
  </cols>
  <sheetData>
    <row r="1" spans="1:18" s="18" customFormat="1" ht="108.75" customHeight="1" x14ac:dyDescent="0.25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</row>
    <row r="2" spans="1:18" ht="18.75" x14ac:dyDescent="0.2">
      <c r="A2" s="284" t="str">
        <f>[7]Orçamento!$A$2:$H$2</f>
        <v>PREFEITURA MUNICIPAL DE ITABAIANA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</row>
    <row r="3" spans="1:18" x14ac:dyDescent="0.2">
      <c r="A3" s="21"/>
      <c r="B3" s="15"/>
      <c r="C3" s="16"/>
      <c r="D3" s="22"/>
      <c r="E3" s="17"/>
      <c r="F3" s="23"/>
      <c r="G3" s="23"/>
    </row>
    <row r="4" spans="1:18" ht="12" customHeight="1" x14ac:dyDescent="0.2">
      <c r="A4" s="285" t="s">
        <v>93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7"/>
    </row>
    <row r="5" spans="1:18" ht="12" customHeight="1" x14ac:dyDescent="0.2">
      <c r="A5" s="288"/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90"/>
    </row>
    <row r="6" spans="1:18" ht="12.75" hidden="1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8" ht="12.75" customHeight="1" x14ac:dyDescent="0.2">
      <c r="A7" s="67" t="s">
        <v>113</v>
      </c>
      <c r="B7" s="292" t="s">
        <v>368</v>
      </c>
      <c r="C7" s="293"/>
      <c r="D7" s="293"/>
      <c r="E7" s="293"/>
      <c r="F7" s="293"/>
      <c r="G7" s="293"/>
      <c r="H7" s="293"/>
      <c r="I7" s="293"/>
      <c r="J7" s="295" t="s">
        <v>374</v>
      </c>
      <c r="K7" s="296"/>
      <c r="L7" s="296"/>
      <c r="M7" s="297"/>
    </row>
    <row r="8" spans="1:18" ht="12.75" customHeight="1" x14ac:dyDescent="0.2">
      <c r="A8" s="68" t="s">
        <v>114</v>
      </c>
      <c r="B8" s="292" t="s">
        <v>132</v>
      </c>
      <c r="C8" s="293"/>
      <c r="D8" s="293"/>
      <c r="E8" s="293"/>
      <c r="F8" s="293"/>
      <c r="G8" s="293"/>
      <c r="H8" s="293"/>
      <c r="I8" s="293"/>
      <c r="J8" s="298"/>
      <c r="K8" s="299"/>
      <c r="L8" s="299"/>
      <c r="M8" s="300"/>
    </row>
    <row r="9" spans="1:18" ht="12.75" customHeight="1" x14ac:dyDescent="0.2">
      <c r="A9" s="69" t="s">
        <v>115</v>
      </c>
      <c r="B9" s="294">
        <v>44425</v>
      </c>
      <c r="C9" s="294"/>
      <c r="D9" s="294"/>
      <c r="E9" s="70" t="s">
        <v>116</v>
      </c>
      <c r="F9" s="294">
        <v>44454</v>
      </c>
      <c r="G9" s="294"/>
      <c r="H9" s="294"/>
      <c r="I9" s="294"/>
      <c r="J9" s="301"/>
      <c r="K9" s="302"/>
      <c r="L9" s="302"/>
      <c r="M9" s="303"/>
    </row>
    <row r="10" spans="1:18" ht="25.5" customHeight="1" x14ac:dyDescent="0.2">
      <c r="A10" s="291"/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</row>
    <row r="11" spans="1:18" hidden="1" x14ac:dyDescent="0.2"/>
    <row r="12" spans="1:18" hidden="1" x14ac:dyDescent="0.2"/>
    <row r="13" spans="1:18" s="102" customFormat="1" ht="15" customHeight="1" x14ac:dyDescent="0.25">
      <c r="A13" s="276" t="s">
        <v>376</v>
      </c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O13" s="20"/>
      <c r="P13" s="20"/>
      <c r="Q13" s="20"/>
      <c r="R13" s="20"/>
    </row>
    <row r="14" spans="1:18" s="102" customFormat="1" ht="27.75" customHeight="1" x14ac:dyDescent="0.2">
      <c r="A14" s="278" t="s">
        <v>377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80"/>
      <c r="O14" s="20"/>
      <c r="P14" s="20"/>
      <c r="Q14" s="20"/>
      <c r="R14" s="20"/>
    </row>
    <row r="15" spans="1:18" s="102" customForma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O15" s="20"/>
      <c r="P15" s="20"/>
      <c r="Q15" s="20"/>
      <c r="R15" s="20"/>
    </row>
    <row r="16" spans="1:18" s="102" customFormat="1" x14ac:dyDescent="0.2">
      <c r="A16" s="20" t="s">
        <v>378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O16" s="20"/>
      <c r="P16" s="20"/>
      <c r="Q16" s="20"/>
      <c r="R16" s="20"/>
    </row>
    <row r="17" spans="1:18" s="102" customFormat="1" x14ac:dyDescent="0.2">
      <c r="A17" s="184" t="s">
        <v>379</v>
      </c>
      <c r="B17" s="185">
        <v>8</v>
      </c>
      <c r="C17" s="62" t="s">
        <v>126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O17" s="20"/>
      <c r="P17" s="20"/>
      <c r="Q17" s="20"/>
      <c r="R17" s="20"/>
    </row>
    <row r="18" spans="1:18" s="102" customForma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O18" s="20"/>
      <c r="P18" s="20"/>
      <c r="Q18" s="20"/>
      <c r="R18" s="20"/>
    </row>
    <row r="19" spans="1:18" s="102" customFormat="1" x14ac:dyDescent="0.2">
      <c r="A19" s="60"/>
      <c r="B19" s="164"/>
      <c r="C19" s="88"/>
      <c r="D19" s="88"/>
      <c r="E19" s="88"/>
      <c r="F19" s="88"/>
      <c r="G19" s="88"/>
      <c r="H19" s="88"/>
      <c r="I19" s="163"/>
      <c r="J19" s="88"/>
      <c r="K19" s="163"/>
      <c r="L19" s="20"/>
      <c r="M19" s="20"/>
      <c r="O19" s="20"/>
      <c r="P19" s="20"/>
      <c r="Q19" s="20"/>
      <c r="R19" s="20"/>
    </row>
    <row r="20" spans="1:18" s="102" customFormat="1" ht="15" x14ac:dyDescent="0.2">
      <c r="A20" s="304" t="s">
        <v>117</v>
      </c>
      <c r="B20" s="305"/>
      <c r="C20" s="305"/>
      <c r="D20" s="305"/>
      <c r="E20" s="305"/>
      <c r="F20" s="305"/>
      <c r="G20" s="305"/>
      <c r="H20" s="305"/>
      <c r="I20" s="306"/>
      <c r="J20" s="74">
        <f>SUM(B17:B17)</f>
        <v>8</v>
      </c>
      <c r="K20" s="75" t="s">
        <v>126</v>
      </c>
      <c r="L20" s="82"/>
      <c r="M20" s="83"/>
      <c r="O20" s="20"/>
      <c r="P20" s="20"/>
      <c r="Q20" s="20"/>
      <c r="R20" s="20"/>
    </row>
    <row r="21" spans="1:18" s="102" customFormat="1" ht="15" x14ac:dyDescent="0.2">
      <c r="A21" s="60"/>
      <c r="B21" s="28"/>
      <c r="C21" s="29"/>
      <c r="D21" s="25"/>
      <c r="E21" s="25"/>
      <c r="F21" s="20"/>
      <c r="G21" s="25"/>
      <c r="H21" s="27"/>
      <c r="I21" s="27"/>
      <c r="J21" s="26"/>
      <c r="K21" s="27"/>
      <c r="L21" s="20"/>
      <c r="M21" s="20"/>
      <c r="O21" s="20"/>
      <c r="P21" s="20"/>
      <c r="Q21" s="20"/>
      <c r="R21" s="20"/>
    </row>
    <row r="22" spans="1:18" ht="15" x14ac:dyDescent="0.2">
      <c r="A22" s="307" t="s">
        <v>118</v>
      </c>
      <c r="B22" s="308"/>
      <c r="C22" s="308"/>
      <c r="D22" s="308"/>
      <c r="E22" s="308"/>
      <c r="F22" s="308"/>
      <c r="G22" s="308"/>
      <c r="H22" s="308"/>
      <c r="I22" s="309"/>
      <c r="J22" s="80">
        <v>0</v>
      </c>
      <c r="K22" s="86" t="s">
        <v>126</v>
      </c>
      <c r="L22" s="81"/>
      <c r="M22" s="62"/>
    </row>
    <row r="23" spans="1:18" s="19" customFormat="1" ht="15" customHeight="1" x14ac:dyDescent="0.2">
      <c r="A23" s="310" t="s">
        <v>119</v>
      </c>
      <c r="B23" s="311"/>
      <c r="C23" s="311"/>
      <c r="D23" s="311"/>
      <c r="E23" s="311"/>
      <c r="F23" s="311"/>
      <c r="G23" s="311"/>
      <c r="H23" s="311"/>
      <c r="I23" s="312"/>
      <c r="J23" s="85">
        <f>J20-J22</f>
        <v>8</v>
      </c>
      <c r="K23" s="87" t="s">
        <v>126</v>
      </c>
      <c r="L23" s="78"/>
      <c r="M23" s="79"/>
      <c r="O23" s="20"/>
      <c r="P23" s="20"/>
      <c r="Q23" s="20"/>
      <c r="R23" s="20"/>
    </row>
    <row r="24" spans="1:18" s="19" customFormat="1" ht="15" x14ac:dyDescent="0.2">
      <c r="A24" s="313" t="s">
        <v>120</v>
      </c>
      <c r="B24" s="314"/>
      <c r="C24" s="314"/>
      <c r="D24" s="314"/>
      <c r="E24" s="314"/>
      <c r="F24" s="314"/>
      <c r="G24" s="314"/>
      <c r="H24" s="314"/>
      <c r="I24" s="315"/>
      <c r="J24" s="76">
        <f>J22+J23</f>
        <v>8</v>
      </c>
      <c r="K24" s="86" t="s">
        <v>126</v>
      </c>
      <c r="L24" s="84"/>
      <c r="M24" s="77"/>
      <c r="O24" s="20"/>
      <c r="P24" s="20"/>
      <c r="Q24" s="20"/>
      <c r="R24" s="20"/>
    </row>
    <row r="25" spans="1:18" x14ac:dyDescent="0.2">
      <c r="A25" s="60"/>
      <c r="B25" s="162"/>
      <c r="C25" s="88"/>
      <c r="D25" s="61"/>
      <c r="E25" s="88"/>
      <c r="F25" s="60"/>
      <c r="G25" s="88"/>
      <c r="H25" s="61"/>
      <c r="I25" s="163"/>
      <c r="J25" s="61"/>
      <c r="K25" s="163"/>
      <c r="L25" s="60"/>
    </row>
    <row r="26" spans="1:18" ht="30" customHeight="1" x14ac:dyDescent="0.2">
      <c r="A26" s="278" t="s">
        <v>380</v>
      </c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80"/>
      <c r="N26" s="102"/>
    </row>
    <row r="27" spans="1:18" x14ac:dyDescent="0.2">
      <c r="A27" s="60"/>
      <c r="B27" s="164"/>
      <c r="C27" s="88"/>
      <c r="D27" s="88"/>
      <c r="E27" s="88"/>
      <c r="F27" s="88"/>
      <c r="G27" s="88"/>
      <c r="H27" s="88"/>
      <c r="I27" s="163"/>
      <c r="J27" s="88"/>
      <c r="K27" s="163"/>
      <c r="N27" s="102"/>
    </row>
    <row r="28" spans="1:18" x14ac:dyDescent="0.2">
      <c r="A28" s="20" t="s">
        <v>378</v>
      </c>
      <c r="N28" s="102"/>
    </row>
    <row r="29" spans="1:18" x14ac:dyDescent="0.2">
      <c r="A29" s="184" t="s">
        <v>381</v>
      </c>
      <c r="B29" s="185">
        <v>2</v>
      </c>
      <c r="C29" s="62" t="s">
        <v>126</v>
      </c>
      <c r="N29" s="102"/>
    </row>
    <row r="30" spans="1:18" x14ac:dyDescent="0.2">
      <c r="N30" s="102"/>
    </row>
    <row r="31" spans="1:18" x14ac:dyDescent="0.2">
      <c r="A31" s="60"/>
      <c r="B31" s="164"/>
      <c r="C31" s="88"/>
      <c r="D31" s="88"/>
      <c r="E31" s="88"/>
      <c r="F31" s="88"/>
      <c r="G31" s="88"/>
      <c r="H31" s="88"/>
      <c r="I31" s="163"/>
      <c r="J31" s="88"/>
      <c r="K31" s="163"/>
      <c r="N31" s="102"/>
    </row>
    <row r="32" spans="1:18" ht="15" x14ac:dyDescent="0.2">
      <c r="A32" s="304" t="s">
        <v>117</v>
      </c>
      <c r="B32" s="305"/>
      <c r="C32" s="305"/>
      <c r="D32" s="305"/>
      <c r="E32" s="305"/>
      <c r="F32" s="305"/>
      <c r="G32" s="305"/>
      <c r="H32" s="305"/>
      <c r="I32" s="306"/>
      <c r="J32" s="74">
        <f>SUM(B29:B29)</f>
        <v>2</v>
      </c>
      <c r="K32" s="75" t="s">
        <v>126</v>
      </c>
      <c r="L32" s="82"/>
      <c r="M32" s="83"/>
      <c r="N32" s="102"/>
    </row>
    <row r="33" spans="1:18" ht="15" x14ac:dyDescent="0.2">
      <c r="A33" s="60"/>
      <c r="B33" s="28"/>
      <c r="C33" s="29"/>
      <c r="D33" s="25"/>
      <c r="E33" s="25"/>
      <c r="G33" s="25"/>
      <c r="H33" s="27"/>
      <c r="I33" s="27"/>
      <c r="J33" s="26"/>
      <c r="K33" s="27"/>
      <c r="N33" s="102"/>
    </row>
    <row r="34" spans="1:18" ht="15" x14ac:dyDescent="0.2">
      <c r="A34" s="307" t="s">
        <v>118</v>
      </c>
      <c r="B34" s="308"/>
      <c r="C34" s="308"/>
      <c r="D34" s="308"/>
      <c r="E34" s="308"/>
      <c r="F34" s="308"/>
      <c r="G34" s="308"/>
      <c r="H34" s="308"/>
      <c r="I34" s="309"/>
      <c r="J34" s="80">
        <v>0</v>
      </c>
      <c r="K34" s="86" t="s">
        <v>126</v>
      </c>
      <c r="L34" s="81"/>
      <c r="M34" s="62"/>
      <c r="N34" s="102"/>
    </row>
    <row r="35" spans="1:18" ht="15" x14ac:dyDescent="0.2">
      <c r="A35" s="310" t="s">
        <v>119</v>
      </c>
      <c r="B35" s="311"/>
      <c r="C35" s="311"/>
      <c r="D35" s="311"/>
      <c r="E35" s="311"/>
      <c r="F35" s="311"/>
      <c r="G35" s="311"/>
      <c r="H35" s="311"/>
      <c r="I35" s="312"/>
      <c r="J35" s="85">
        <f>J32-J34</f>
        <v>2</v>
      </c>
      <c r="K35" s="87" t="s">
        <v>126</v>
      </c>
      <c r="L35" s="78"/>
      <c r="M35" s="79"/>
      <c r="N35" s="102"/>
    </row>
    <row r="36" spans="1:18" ht="15" x14ac:dyDescent="0.2">
      <c r="A36" s="313" t="s">
        <v>120</v>
      </c>
      <c r="B36" s="314"/>
      <c r="C36" s="314"/>
      <c r="D36" s="314"/>
      <c r="E36" s="314"/>
      <c r="F36" s="314"/>
      <c r="G36" s="314"/>
      <c r="H36" s="314"/>
      <c r="I36" s="315"/>
      <c r="J36" s="76">
        <f>J34+J35</f>
        <v>2</v>
      </c>
      <c r="K36" s="86" t="s">
        <v>126</v>
      </c>
      <c r="L36" s="84"/>
      <c r="M36" s="77"/>
      <c r="N36" s="102"/>
    </row>
    <row r="37" spans="1:18" x14ac:dyDescent="0.2">
      <c r="A37" s="60"/>
      <c r="B37" s="162"/>
      <c r="C37" s="88"/>
      <c r="D37" s="61"/>
      <c r="E37" s="88"/>
      <c r="F37" s="60"/>
      <c r="G37" s="88"/>
      <c r="H37" s="61"/>
      <c r="I37" s="163"/>
      <c r="J37" s="61"/>
      <c r="K37" s="163"/>
      <c r="L37" s="60"/>
      <c r="N37" s="102"/>
    </row>
    <row r="38" spans="1:18" s="102" customFormat="1" ht="15" x14ac:dyDescent="0.2">
      <c r="A38" s="278" t="s">
        <v>382</v>
      </c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80"/>
      <c r="O38" s="20"/>
      <c r="P38" s="20"/>
      <c r="Q38" s="20"/>
      <c r="R38" s="20"/>
    </row>
    <row r="39" spans="1:18" s="102" customFormat="1" x14ac:dyDescent="0.2">
      <c r="A39" s="60"/>
      <c r="B39" s="164"/>
      <c r="C39" s="88"/>
      <c r="D39" s="88"/>
      <c r="E39" s="88"/>
      <c r="F39" s="88"/>
      <c r="G39" s="88"/>
      <c r="H39" s="88"/>
      <c r="I39" s="163"/>
      <c r="J39" s="88"/>
      <c r="K39" s="163"/>
      <c r="L39" s="20"/>
      <c r="M39" s="20"/>
      <c r="O39" s="20"/>
      <c r="P39" s="20"/>
      <c r="Q39" s="20"/>
      <c r="R39" s="20"/>
    </row>
    <row r="40" spans="1:18" s="102" customFormat="1" x14ac:dyDescent="0.2">
      <c r="A40" s="20" t="s">
        <v>378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O40" s="20"/>
      <c r="P40" s="20"/>
      <c r="Q40" s="20"/>
      <c r="R40" s="20"/>
    </row>
    <row r="41" spans="1:18" s="102" customFormat="1" x14ac:dyDescent="0.2">
      <c r="A41" s="184" t="s">
        <v>381</v>
      </c>
      <c r="B41" s="185">
        <v>1</v>
      </c>
      <c r="C41" s="62" t="s">
        <v>126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O41" s="20"/>
      <c r="P41" s="20"/>
      <c r="Q41" s="20"/>
      <c r="R41" s="20"/>
    </row>
    <row r="42" spans="1:18" s="102" customForma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O42" s="20"/>
      <c r="P42" s="20"/>
      <c r="Q42" s="20"/>
      <c r="R42" s="20"/>
    </row>
    <row r="43" spans="1:18" s="102" customFormat="1" x14ac:dyDescent="0.2">
      <c r="A43" s="60"/>
      <c r="B43" s="164"/>
      <c r="C43" s="88"/>
      <c r="D43" s="88"/>
      <c r="E43" s="88"/>
      <c r="F43" s="88"/>
      <c r="G43" s="88"/>
      <c r="H43" s="88"/>
      <c r="I43" s="163"/>
      <c r="J43" s="88"/>
      <c r="K43" s="163"/>
      <c r="L43" s="20"/>
      <c r="M43" s="20"/>
      <c r="O43" s="20"/>
      <c r="P43" s="20"/>
      <c r="Q43" s="20"/>
      <c r="R43" s="20"/>
    </row>
    <row r="44" spans="1:18" s="102" customFormat="1" ht="15" x14ac:dyDescent="0.2">
      <c r="A44" s="304" t="s">
        <v>117</v>
      </c>
      <c r="B44" s="305"/>
      <c r="C44" s="305"/>
      <c r="D44" s="305"/>
      <c r="E44" s="305"/>
      <c r="F44" s="305"/>
      <c r="G44" s="305"/>
      <c r="H44" s="305"/>
      <c r="I44" s="306"/>
      <c r="J44" s="74">
        <f>SUM(B41:B41)</f>
        <v>1</v>
      </c>
      <c r="K44" s="75" t="s">
        <v>126</v>
      </c>
      <c r="L44" s="82"/>
      <c r="M44" s="83"/>
      <c r="O44" s="20"/>
      <c r="P44" s="20"/>
      <c r="Q44" s="20"/>
      <c r="R44" s="20"/>
    </row>
    <row r="45" spans="1:18" s="102" customFormat="1" ht="15" x14ac:dyDescent="0.2">
      <c r="A45" s="60"/>
      <c r="B45" s="28"/>
      <c r="C45" s="29"/>
      <c r="D45" s="25"/>
      <c r="E45" s="25"/>
      <c r="F45" s="20"/>
      <c r="G45" s="25"/>
      <c r="H45" s="27"/>
      <c r="I45" s="27"/>
      <c r="J45" s="26"/>
      <c r="K45" s="27"/>
      <c r="L45" s="20"/>
      <c r="M45" s="20"/>
      <c r="O45" s="20"/>
      <c r="P45" s="20"/>
      <c r="Q45" s="20"/>
      <c r="R45" s="20"/>
    </row>
    <row r="46" spans="1:18" s="102" customFormat="1" ht="15" x14ac:dyDescent="0.2">
      <c r="A46" s="307" t="s">
        <v>118</v>
      </c>
      <c r="B46" s="308"/>
      <c r="C46" s="308"/>
      <c r="D46" s="308"/>
      <c r="E46" s="308"/>
      <c r="F46" s="308"/>
      <c r="G46" s="308"/>
      <c r="H46" s="308"/>
      <c r="I46" s="309"/>
      <c r="J46" s="80">
        <v>0</v>
      </c>
      <c r="K46" s="86" t="s">
        <v>126</v>
      </c>
      <c r="L46" s="81"/>
      <c r="M46" s="62"/>
      <c r="O46" s="20"/>
      <c r="P46" s="20"/>
      <c r="Q46" s="20"/>
      <c r="R46" s="20"/>
    </row>
    <row r="47" spans="1:18" s="102" customFormat="1" ht="15" x14ac:dyDescent="0.2">
      <c r="A47" s="310" t="s">
        <v>119</v>
      </c>
      <c r="B47" s="311"/>
      <c r="C47" s="311"/>
      <c r="D47" s="311"/>
      <c r="E47" s="311"/>
      <c r="F47" s="311"/>
      <c r="G47" s="311"/>
      <c r="H47" s="311"/>
      <c r="I47" s="312"/>
      <c r="J47" s="85">
        <f>J44-J46</f>
        <v>1</v>
      </c>
      <c r="K47" s="87" t="s">
        <v>126</v>
      </c>
      <c r="L47" s="78"/>
      <c r="M47" s="79"/>
      <c r="O47" s="20"/>
      <c r="P47" s="20"/>
      <c r="Q47" s="20"/>
      <c r="R47" s="20"/>
    </row>
    <row r="48" spans="1:18" s="102" customFormat="1" ht="15" x14ac:dyDescent="0.2">
      <c r="A48" s="313" t="s">
        <v>120</v>
      </c>
      <c r="B48" s="314"/>
      <c r="C48" s="314"/>
      <c r="D48" s="314"/>
      <c r="E48" s="314"/>
      <c r="F48" s="314"/>
      <c r="G48" s="314"/>
      <c r="H48" s="314"/>
      <c r="I48" s="315"/>
      <c r="J48" s="76">
        <f>J46+J47</f>
        <v>1</v>
      </c>
      <c r="K48" s="86" t="s">
        <v>126</v>
      </c>
      <c r="L48" s="84"/>
      <c r="M48" s="77"/>
      <c r="O48" s="20"/>
      <c r="P48" s="20"/>
      <c r="Q48" s="20"/>
      <c r="R48" s="20"/>
    </row>
    <row r="49" spans="1:18" s="102" customFormat="1" ht="15" x14ac:dyDescent="0.2">
      <c r="A49" s="149"/>
      <c r="B49" s="149"/>
      <c r="C49" s="149"/>
      <c r="D49" s="149"/>
      <c r="E49" s="149"/>
      <c r="F49" s="149"/>
      <c r="G49" s="149"/>
      <c r="H49" s="149"/>
      <c r="I49" s="149"/>
      <c r="J49" s="150"/>
      <c r="K49" s="151"/>
      <c r="L49" s="95"/>
      <c r="M49" s="60"/>
      <c r="O49" s="20"/>
      <c r="P49" s="20"/>
      <c r="Q49" s="20"/>
      <c r="R49" s="20"/>
    </row>
    <row r="50" spans="1:18" s="102" customFormat="1" ht="15" x14ac:dyDescent="0.2">
      <c r="A50" s="278" t="s">
        <v>384</v>
      </c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80"/>
      <c r="O50" s="20"/>
      <c r="P50" s="20"/>
      <c r="Q50" s="20"/>
      <c r="R50" s="20"/>
    </row>
    <row r="51" spans="1:18" s="102" customFormat="1" x14ac:dyDescent="0.2">
      <c r="A51" s="60"/>
      <c r="B51" s="164"/>
      <c r="C51" s="88"/>
      <c r="D51" s="88"/>
      <c r="E51" s="88"/>
      <c r="F51" s="88"/>
      <c r="G51" s="88"/>
      <c r="H51" s="88"/>
      <c r="I51" s="163"/>
      <c r="J51" s="88"/>
      <c r="K51" s="163"/>
      <c r="L51" s="20"/>
      <c r="M51" s="20"/>
      <c r="O51" s="20"/>
      <c r="P51" s="20"/>
      <c r="Q51" s="20"/>
      <c r="R51" s="20"/>
    </row>
    <row r="52" spans="1:18" s="102" customFormat="1" x14ac:dyDescent="0.2">
      <c r="A52" s="20" t="s">
        <v>378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O52" s="20"/>
      <c r="P52" s="20"/>
      <c r="Q52" s="20"/>
      <c r="R52" s="20"/>
    </row>
    <row r="53" spans="1:18" s="102" customFormat="1" x14ac:dyDescent="0.2">
      <c r="A53" s="184" t="s">
        <v>383</v>
      </c>
      <c r="B53" s="185">
        <v>2.52</v>
      </c>
      <c r="C53" s="62" t="s">
        <v>8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O53" s="20"/>
      <c r="P53" s="20"/>
      <c r="Q53" s="20"/>
      <c r="R53" s="20"/>
    </row>
    <row r="54" spans="1:18" s="102" customForma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O54" s="20"/>
      <c r="P54" s="20"/>
      <c r="Q54" s="20"/>
      <c r="R54" s="20"/>
    </row>
    <row r="55" spans="1:18" s="102" customFormat="1" x14ac:dyDescent="0.2">
      <c r="A55" s="60"/>
      <c r="B55" s="164"/>
      <c r="C55" s="88"/>
      <c r="D55" s="88"/>
      <c r="E55" s="88"/>
      <c r="F55" s="88"/>
      <c r="G55" s="88"/>
      <c r="H55" s="88"/>
      <c r="I55" s="163"/>
      <c r="J55" s="88"/>
      <c r="K55" s="163"/>
      <c r="L55" s="20"/>
      <c r="M55" s="20"/>
      <c r="O55" s="20"/>
      <c r="P55" s="20"/>
      <c r="Q55" s="20"/>
      <c r="R55" s="20"/>
    </row>
    <row r="56" spans="1:18" s="102" customFormat="1" ht="15" x14ac:dyDescent="0.2">
      <c r="A56" s="304" t="s">
        <v>117</v>
      </c>
      <c r="B56" s="305"/>
      <c r="C56" s="305"/>
      <c r="D56" s="305"/>
      <c r="E56" s="305"/>
      <c r="F56" s="305"/>
      <c r="G56" s="305"/>
      <c r="H56" s="305"/>
      <c r="I56" s="306"/>
      <c r="J56" s="74">
        <f>SUM(B53:B53)</f>
        <v>2.52</v>
      </c>
      <c r="K56" s="75" t="s">
        <v>8</v>
      </c>
      <c r="L56" s="82"/>
      <c r="M56" s="83"/>
      <c r="O56" s="20"/>
      <c r="P56" s="20"/>
      <c r="Q56" s="20"/>
      <c r="R56" s="20"/>
    </row>
    <row r="57" spans="1:18" s="102" customFormat="1" ht="15" x14ac:dyDescent="0.2">
      <c r="A57" s="60"/>
      <c r="B57" s="28"/>
      <c r="C57" s="29"/>
      <c r="D57" s="25"/>
      <c r="E57" s="25"/>
      <c r="F57" s="20"/>
      <c r="G57" s="25"/>
      <c r="H57" s="27"/>
      <c r="I57" s="27"/>
      <c r="J57" s="26"/>
      <c r="K57" s="27"/>
      <c r="L57" s="20"/>
      <c r="M57" s="20"/>
      <c r="O57" s="20"/>
      <c r="P57" s="20"/>
      <c r="Q57" s="20"/>
      <c r="R57" s="20"/>
    </row>
    <row r="58" spans="1:18" s="102" customFormat="1" ht="15" x14ac:dyDescent="0.2">
      <c r="A58" s="307" t="s">
        <v>118</v>
      </c>
      <c r="B58" s="308"/>
      <c r="C58" s="308"/>
      <c r="D58" s="308"/>
      <c r="E58" s="308"/>
      <c r="F58" s="308"/>
      <c r="G58" s="308"/>
      <c r="H58" s="308"/>
      <c r="I58" s="309"/>
      <c r="J58" s="80">
        <v>0</v>
      </c>
      <c r="K58" s="86" t="s">
        <v>8</v>
      </c>
      <c r="L58" s="81"/>
      <c r="M58" s="62"/>
      <c r="O58" s="20"/>
      <c r="P58" s="20"/>
      <c r="Q58" s="20"/>
      <c r="R58" s="20"/>
    </row>
    <row r="59" spans="1:18" s="102" customFormat="1" ht="15" x14ac:dyDescent="0.2">
      <c r="A59" s="310" t="s">
        <v>119</v>
      </c>
      <c r="B59" s="311"/>
      <c r="C59" s="311"/>
      <c r="D59" s="311"/>
      <c r="E59" s="311"/>
      <c r="F59" s="311"/>
      <c r="G59" s="311"/>
      <c r="H59" s="311"/>
      <c r="I59" s="312"/>
      <c r="J59" s="85">
        <f>J56-J58</f>
        <v>2.52</v>
      </c>
      <c r="K59" s="87" t="s">
        <v>8</v>
      </c>
      <c r="L59" s="78"/>
      <c r="M59" s="79"/>
      <c r="O59" s="20"/>
      <c r="P59" s="20"/>
      <c r="Q59" s="20"/>
      <c r="R59" s="20"/>
    </row>
    <row r="60" spans="1:18" s="102" customFormat="1" ht="15" x14ac:dyDescent="0.2">
      <c r="A60" s="313" t="s">
        <v>120</v>
      </c>
      <c r="B60" s="314"/>
      <c r="C60" s="314"/>
      <c r="D60" s="314"/>
      <c r="E60" s="314"/>
      <c r="F60" s="314"/>
      <c r="G60" s="314"/>
      <c r="H60" s="314"/>
      <c r="I60" s="315"/>
      <c r="J60" s="76">
        <f>J58+J59</f>
        <v>2.52</v>
      </c>
      <c r="K60" s="86" t="s">
        <v>8</v>
      </c>
      <c r="L60" s="84"/>
      <c r="M60" s="77"/>
      <c r="O60" s="20"/>
      <c r="P60" s="20"/>
      <c r="Q60" s="20"/>
      <c r="R60" s="20"/>
    </row>
    <row r="61" spans="1:18" s="102" customFormat="1" ht="15" x14ac:dyDescent="0.2">
      <c r="A61" s="149"/>
      <c r="B61" s="149"/>
      <c r="C61" s="149"/>
      <c r="D61" s="149"/>
      <c r="E61" s="149"/>
      <c r="F61" s="149"/>
      <c r="G61" s="149"/>
      <c r="H61" s="149"/>
      <c r="I61" s="149"/>
      <c r="J61" s="150"/>
      <c r="K61" s="151"/>
      <c r="L61" s="95"/>
      <c r="M61" s="60"/>
      <c r="O61" s="20"/>
      <c r="P61" s="20"/>
      <c r="Q61" s="20"/>
      <c r="R61" s="20"/>
    </row>
    <row r="62" spans="1:18" s="102" customFormat="1" ht="29.25" customHeight="1" x14ac:dyDescent="0.2">
      <c r="A62" s="278" t="s">
        <v>385</v>
      </c>
      <c r="B62" s="279"/>
      <c r="C62" s="279"/>
      <c r="D62" s="279"/>
      <c r="E62" s="279"/>
      <c r="F62" s="279"/>
      <c r="G62" s="279"/>
      <c r="H62" s="279"/>
      <c r="I62" s="279"/>
      <c r="J62" s="279"/>
      <c r="K62" s="279"/>
      <c r="L62" s="279"/>
      <c r="M62" s="280"/>
      <c r="O62" s="20"/>
      <c r="P62" s="20"/>
      <c r="Q62" s="20"/>
      <c r="R62" s="20"/>
    </row>
    <row r="63" spans="1:18" s="102" customFormat="1" x14ac:dyDescent="0.2">
      <c r="A63" s="60"/>
      <c r="B63" s="164"/>
      <c r="C63" s="88"/>
      <c r="D63" s="88"/>
      <c r="E63" s="88"/>
      <c r="F63" s="88"/>
      <c r="G63" s="88"/>
      <c r="H63" s="88"/>
      <c r="I63" s="163"/>
      <c r="J63" s="88"/>
      <c r="K63" s="163"/>
      <c r="L63" s="20"/>
      <c r="M63" s="20"/>
      <c r="O63" s="20"/>
      <c r="P63" s="20"/>
      <c r="Q63" s="20"/>
      <c r="R63" s="20"/>
    </row>
    <row r="64" spans="1:18" s="102" customFormat="1" x14ac:dyDescent="0.2">
      <c r="A64" s="20" t="s">
        <v>378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O64" s="20"/>
      <c r="P64" s="20"/>
      <c r="Q64" s="20"/>
      <c r="R64" s="20"/>
    </row>
    <row r="65" spans="1:18" s="102" customFormat="1" x14ac:dyDescent="0.2">
      <c r="A65" s="184" t="s">
        <v>386</v>
      </c>
      <c r="B65" s="185">
        <v>3.36</v>
      </c>
      <c r="C65" s="62" t="s">
        <v>8</v>
      </c>
      <c r="D65" s="20"/>
      <c r="E65" s="20"/>
      <c r="F65" s="20"/>
      <c r="G65" s="20"/>
      <c r="H65" s="20"/>
      <c r="I65" s="20"/>
      <c r="J65" s="20"/>
      <c r="K65" s="20"/>
      <c r="L65" s="20"/>
      <c r="M65" s="20"/>
      <c r="O65" s="20"/>
      <c r="P65" s="20"/>
      <c r="Q65" s="20"/>
      <c r="R65" s="20"/>
    </row>
    <row r="66" spans="1:18" s="102" customFormat="1" x14ac:dyDescent="0.2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O66" s="20"/>
      <c r="P66" s="20"/>
      <c r="Q66" s="20"/>
      <c r="R66" s="20"/>
    </row>
    <row r="67" spans="1:18" s="102" customFormat="1" x14ac:dyDescent="0.2">
      <c r="A67" s="60"/>
      <c r="B67" s="164"/>
      <c r="C67" s="88"/>
      <c r="D67" s="88"/>
      <c r="E67" s="88"/>
      <c r="F67" s="88"/>
      <c r="G67" s="88"/>
      <c r="H67" s="88"/>
      <c r="I67" s="163"/>
      <c r="J67" s="88"/>
      <c r="K67" s="163"/>
      <c r="L67" s="20"/>
      <c r="M67" s="20"/>
      <c r="O67" s="20"/>
      <c r="P67" s="20"/>
      <c r="Q67" s="20"/>
      <c r="R67" s="20"/>
    </row>
    <row r="68" spans="1:18" s="102" customFormat="1" ht="15" x14ac:dyDescent="0.2">
      <c r="A68" s="304" t="s">
        <v>117</v>
      </c>
      <c r="B68" s="305"/>
      <c r="C68" s="305"/>
      <c r="D68" s="305"/>
      <c r="E68" s="305"/>
      <c r="F68" s="305"/>
      <c r="G68" s="305"/>
      <c r="H68" s="305"/>
      <c r="I68" s="306"/>
      <c r="J68" s="74">
        <f>SUM(B65:B65)</f>
        <v>3.36</v>
      </c>
      <c r="K68" s="75" t="s">
        <v>8</v>
      </c>
      <c r="L68" s="82"/>
      <c r="M68" s="83"/>
      <c r="O68" s="20"/>
      <c r="P68" s="20"/>
      <c r="Q68" s="20"/>
      <c r="R68" s="20"/>
    </row>
    <row r="69" spans="1:18" s="102" customFormat="1" ht="15" x14ac:dyDescent="0.2">
      <c r="A69" s="60"/>
      <c r="B69" s="28"/>
      <c r="C69" s="29"/>
      <c r="D69" s="25"/>
      <c r="E69" s="25"/>
      <c r="F69" s="20"/>
      <c r="G69" s="25"/>
      <c r="H69" s="27"/>
      <c r="I69" s="27"/>
      <c r="J69" s="26"/>
      <c r="K69" s="27"/>
      <c r="L69" s="20"/>
      <c r="M69" s="20"/>
      <c r="O69" s="20"/>
      <c r="P69" s="20"/>
      <c r="Q69" s="20"/>
      <c r="R69" s="20"/>
    </row>
    <row r="70" spans="1:18" s="102" customFormat="1" ht="15" x14ac:dyDescent="0.2">
      <c r="A70" s="307" t="s">
        <v>118</v>
      </c>
      <c r="B70" s="308"/>
      <c r="C70" s="308"/>
      <c r="D70" s="308"/>
      <c r="E70" s="308"/>
      <c r="F70" s="308"/>
      <c r="G70" s="308"/>
      <c r="H70" s="308"/>
      <c r="I70" s="309"/>
      <c r="J70" s="80">
        <v>0</v>
      </c>
      <c r="K70" s="86" t="s">
        <v>8</v>
      </c>
      <c r="L70" s="81"/>
      <c r="M70" s="62"/>
      <c r="O70" s="20"/>
      <c r="P70" s="20"/>
      <c r="Q70" s="20"/>
      <c r="R70" s="20"/>
    </row>
    <row r="71" spans="1:18" s="102" customFormat="1" ht="15" x14ac:dyDescent="0.2">
      <c r="A71" s="310" t="s">
        <v>119</v>
      </c>
      <c r="B71" s="311"/>
      <c r="C71" s="311"/>
      <c r="D71" s="311"/>
      <c r="E71" s="311"/>
      <c r="F71" s="311"/>
      <c r="G71" s="311"/>
      <c r="H71" s="311"/>
      <c r="I71" s="312"/>
      <c r="J71" s="85">
        <f>J68-J70</f>
        <v>3.36</v>
      </c>
      <c r="K71" s="87" t="s">
        <v>8</v>
      </c>
      <c r="L71" s="78"/>
      <c r="M71" s="79"/>
      <c r="O71" s="20"/>
      <c r="P71" s="20"/>
      <c r="Q71" s="20"/>
      <c r="R71" s="20"/>
    </row>
    <row r="72" spans="1:18" s="102" customFormat="1" ht="15" x14ac:dyDescent="0.2">
      <c r="A72" s="313" t="s">
        <v>120</v>
      </c>
      <c r="B72" s="314"/>
      <c r="C72" s="314"/>
      <c r="D72" s="314"/>
      <c r="E72" s="314"/>
      <c r="F72" s="314"/>
      <c r="G72" s="314"/>
      <c r="H72" s="314"/>
      <c r="I72" s="315"/>
      <c r="J72" s="76">
        <f>J70+J71</f>
        <v>3.36</v>
      </c>
      <c r="K72" s="86" t="s">
        <v>8</v>
      </c>
      <c r="L72" s="84"/>
      <c r="M72" s="77"/>
      <c r="O72" s="20"/>
      <c r="P72" s="20"/>
      <c r="Q72" s="20"/>
      <c r="R72" s="20"/>
    </row>
    <row r="73" spans="1:18" s="102" customFormat="1" ht="15" x14ac:dyDescent="0.2">
      <c r="A73" s="149"/>
      <c r="B73" s="149"/>
      <c r="C73" s="149"/>
      <c r="D73" s="149"/>
      <c r="E73" s="149"/>
      <c r="F73" s="149"/>
      <c r="G73" s="149"/>
      <c r="H73" s="149"/>
      <c r="I73" s="149"/>
      <c r="J73" s="150"/>
      <c r="K73" s="151"/>
      <c r="L73" s="95"/>
      <c r="M73" s="60"/>
      <c r="O73" s="20"/>
      <c r="P73" s="20"/>
      <c r="Q73" s="20"/>
      <c r="R73" s="20"/>
    </row>
    <row r="74" spans="1:18" s="102" customFormat="1" ht="15" x14ac:dyDescent="0.2">
      <c r="A74" s="278" t="s">
        <v>387</v>
      </c>
      <c r="B74" s="279"/>
      <c r="C74" s="279"/>
      <c r="D74" s="279"/>
      <c r="E74" s="279"/>
      <c r="F74" s="279"/>
      <c r="G74" s="279"/>
      <c r="H74" s="279"/>
      <c r="I74" s="279"/>
      <c r="J74" s="279"/>
      <c r="K74" s="279"/>
      <c r="L74" s="279"/>
      <c r="M74" s="280"/>
      <c r="O74" s="20"/>
      <c r="P74" s="20"/>
      <c r="Q74" s="20"/>
      <c r="R74" s="20"/>
    </row>
    <row r="75" spans="1:18" s="102" customFormat="1" x14ac:dyDescent="0.2">
      <c r="A75" s="60"/>
      <c r="B75" s="164"/>
      <c r="C75" s="88"/>
      <c r="D75" s="88"/>
      <c r="E75" s="88"/>
      <c r="F75" s="88"/>
      <c r="G75" s="88"/>
      <c r="H75" s="88"/>
      <c r="I75" s="163"/>
      <c r="J75" s="88"/>
      <c r="K75" s="163"/>
      <c r="L75" s="20"/>
      <c r="M75" s="20"/>
      <c r="O75" s="20"/>
      <c r="P75" s="20"/>
      <c r="Q75" s="20"/>
      <c r="R75" s="20"/>
    </row>
    <row r="76" spans="1:18" s="102" customFormat="1" x14ac:dyDescent="0.2">
      <c r="A76" s="20" t="s">
        <v>378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O76" s="20"/>
      <c r="P76" s="20"/>
      <c r="Q76" s="20"/>
      <c r="R76" s="20"/>
    </row>
    <row r="77" spans="1:18" s="102" customFormat="1" x14ac:dyDescent="0.2">
      <c r="A77" s="184" t="s">
        <v>388</v>
      </c>
      <c r="B77" s="185">
        <v>1.25</v>
      </c>
      <c r="C77" s="62" t="s">
        <v>8</v>
      </c>
      <c r="D77" s="20"/>
      <c r="E77" s="20"/>
      <c r="F77" s="20"/>
      <c r="G77" s="20"/>
      <c r="H77" s="20"/>
      <c r="I77" s="20"/>
      <c r="J77" s="20"/>
      <c r="K77" s="20"/>
      <c r="L77" s="20"/>
      <c r="M77" s="20"/>
      <c r="O77" s="20"/>
      <c r="P77" s="20"/>
      <c r="Q77" s="20"/>
      <c r="R77" s="20"/>
    </row>
    <row r="78" spans="1:18" s="102" customFormat="1" x14ac:dyDescent="0.2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O78" s="20"/>
      <c r="P78" s="20"/>
      <c r="Q78" s="20"/>
      <c r="R78" s="20"/>
    </row>
    <row r="79" spans="1:18" s="102" customFormat="1" x14ac:dyDescent="0.2">
      <c r="A79" s="60"/>
      <c r="B79" s="164"/>
      <c r="C79" s="88"/>
      <c r="D79" s="88"/>
      <c r="E79" s="88"/>
      <c r="F79" s="88"/>
      <c r="G79" s="88"/>
      <c r="H79" s="88"/>
      <c r="I79" s="163"/>
      <c r="J79" s="88"/>
      <c r="K79" s="163"/>
      <c r="L79" s="20"/>
      <c r="M79" s="20"/>
      <c r="O79" s="20"/>
      <c r="P79" s="20"/>
      <c r="Q79" s="20"/>
      <c r="R79" s="20"/>
    </row>
    <row r="80" spans="1:18" s="102" customFormat="1" ht="15" x14ac:dyDescent="0.2">
      <c r="A80" s="304" t="s">
        <v>117</v>
      </c>
      <c r="B80" s="305"/>
      <c r="C80" s="305"/>
      <c r="D80" s="305"/>
      <c r="E80" s="305"/>
      <c r="F80" s="305"/>
      <c r="G80" s="305"/>
      <c r="H80" s="305"/>
      <c r="I80" s="306"/>
      <c r="J80" s="74">
        <f>SUM(B77:B77)</f>
        <v>1.25</v>
      </c>
      <c r="K80" s="75" t="s">
        <v>8</v>
      </c>
      <c r="L80" s="82"/>
      <c r="M80" s="83"/>
      <c r="O80" s="20"/>
      <c r="P80" s="20"/>
      <c r="Q80" s="20"/>
      <c r="R80" s="20"/>
    </row>
    <row r="81" spans="1:18" s="102" customFormat="1" ht="15" x14ac:dyDescent="0.2">
      <c r="A81" s="60"/>
      <c r="B81" s="28"/>
      <c r="C81" s="29"/>
      <c r="D81" s="25"/>
      <c r="E81" s="25"/>
      <c r="F81" s="20"/>
      <c r="G81" s="25"/>
      <c r="H81" s="27"/>
      <c r="I81" s="27"/>
      <c r="J81" s="26"/>
      <c r="K81" s="27"/>
      <c r="L81" s="20"/>
      <c r="M81" s="20"/>
      <c r="O81" s="20"/>
      <c r="P81" s="20"/>
      <c r="Q81" s="20"/>
      <c r="R81" s="20"/>
    </row>
    <row r="82" spans="1:18" s="102" customFormat="1" ht="15" x14ac:dyDescent="0.2">
      <c r="A82" s="307" t="s">
        <v>118</v>
      </c>
      <c r="B82" s="308"/>
      <c r="C82" s="308"/>
      <c r="D82" s="308"/>
      <c r="E82" s="308"/>
      <c r="F82" s="308"/>
      <c r="G82" s="308"/>
      <c r="H82" s="308"/>
      <c r="I82" s="309"/>
      <c r="J82" s="80">
        <v>0</v>
      </c>
      <c r="K82" s="86" t="s">
        <v>8</v>
      </c>
      <c r="L82" s="81"/>
      <c r="M82" s="62"/>
      <c r="O82" s="20"/>
      <c r="P82" s="20"/>
      <c r="Q82" s="20"/>
      <c r="R82" s="20"/>
    </row>
    <row r="83" spans="1:18" s="102" customFormat="1" ht="15" x14ac:dyDescent="0.2">
      <c r="A83" s="310" t="s">
        <v>119</v>
      </c>
      <c r="B83" s="311"/>
      <c r="C83" s="311"/>
      <c r="D83" s="311"/>
      <c r="E83" s="311"/>
      <c r="F83" s="311"/>
      <c r="G83" s="311"/>
      <c r="H83" s="311"/>
      <c r="I83" s="312"/>
      <c r="J83" s="85">
        <f>J80-J82</f>
        <v>1.25</v>
      </c>
      <c r="K83" s="87" t="s">
        <v>8</v>
      </c>
      <c r="L83" s="78"/>
      <c r="M83" s="79"/>
      <c r="O83" s="20"/>
      <c r="P83" s="20"/>
      <c r="Q83" s="20"/>
      <c r="R83" s="20"/>
    </row>
    <row r="84" spans="1:18" s="102" customFormat="1" ht="15" x14ac:dyDescent="0.2">
      <c r="A84" s="313" t="s">
        <v>120</v>
      </c>
      <c r="B84" s="314"/>
      <c r="C84" s="314"/>
      <c r="D84" s="314"/>
      <c r="E84" s="314"/>
      <c r="F84" s="314"/>
      <c r="G84" s="314"/>
      <c r="H84" s="314"/>
      <c r="I84" s="315"/>
      <c r="J84" s="76">
        <f>J82+J83</f>
        <v>1.25</v>
      </c>
      <c r="K84" s="86" t="s">
        <v>8</v>
      </c>
      <c r="L84" s="84"/>
      <c r="M84" s="77"/>
      <c r="O84" s="20"/>
      <c r="P84" s="20"/>
      <c r="Q84" s="20"/>
      <c r="R84" s="20"/>
    </row>
    <row r="85" spans="1:18" s="102" customFormat="1" ht="15" x14ac:dyDescent="0.2">
      <c r="A85" s="149"/>
      <c r="B85" s="149"/>
      <c r="C85" s="149"/>
      <c r="D85" s="149"/>
      <c r="E85" s="149"/>
      <c r="F85" s="149"/>
      <c r="G85" s="149"/>
      <c r="H85" s="149"/>
      <c r="I85" s="149"/>
      <c r="J85" s="150"/>
      <c r="K85" s="151"/>
      <c r="L85" s="95"/>
      <c r="M85" s="60"/>
      <c r="O85" s="20"/>
      <c r="P85" s="20"/>
      <c r="Q85" s="20"/>
      <c r="R85" s="20"/>
    </row>
    <row r="86" spans="1:18" s="102" customFormat="1" ht="15" x14ac:dyDescent="0.25">
      <c r="A86" s="276" t="s">
        <v>397</v>
      </c>
      <c r="B86" s="277"/>
      <c r="C86" s="277"/>
      <c r="D86" s="277"/>
      <c r="E86" s="277"/>
      <c r="F86" s="277"/>
      <c r="G86" s="277"/>
      <c r="H86" s="277"/>
      <c r="I86" s="277"/>
      <c r="J86" s="277"/>
      <c r="K86" s="277"/>
      <c r="L86" s="277"/>
      <c r="M86" s="277"/>
      <c r="O86" s="20"/>
      <c r="P86" s="20"/>
      <c r="Q86" s="20"/>
      <c r="R86" s="20"/>
    </row>
    <row r="87" spans="1:18" s="102" customFormat="1" ht="30" customHeight="1" x14ac:dyDescent="0.2">
      <c r="A87" s="278" t="s">
        <v>398</v>
      </c>
      <c r="B87" s="279"/>
      <c r="C87" s="279"/>
      <c r="D87" s="279"/>
      <c r="E87" s="279"/>
      <c r="F87" s="279"/>
      <c r="G87" s="279"/>
      <c r="H87" s="279"/>
      <c r="I87" s="279"/>
      <c r="J87" s="279"/>
      <c r="K87" s="279"/>
      <c r="L87" s="279"/>
      <c r="M87" s="280"/>
      <c r="O87" s="20"/>
      <c r="P87" s="20"/>
      <c r="Q87" s="20"/>
      <c r="R87" s="20"/>
    </row>
    <row r="88" spans="1:18" s="102" customFormat="1" ht="15" x14ac:dyDescent="0.2">
      <c r="A88" s="149"/>
      <c r="B88" s="149"/>
      <c r="C88" s="149"/>
      <c r="D88" s="149"/>
      <c r="E88" s="149"/>
      <c r="F88" s="149"/>
      <c r="G88" s="149"/>
      <c r="H88" s="149"/>
      <c r="I88" s="149"/>
      <c r="J88" s="150"/>
      <c r="K88" s="151"/>
      <c r="L88" s="95"/>
      <c r="M88" s="60"/>
      <c r="O88" s="20"/>
      <c r="P88" s="20"/>
      <c r="Q88" s="20"/>
      <c r="R88" s="20"/>
    </row>
    <row r="89" spans="1:18" s="102" customFormat="1" ht="50.25" customHeight="1" x14ac:dyDescent="0.2">
      <c r="A89" s="206" t="s">
        <v>399</v>
      </c>
      <c r="B89" s="281" t="s">
        <v>402</v>
      </c>
      <c r="C89" s="281"/>
      <c r="D89" s="281"/>
      <c r="E89" s="281"/>
      <c r="F89" s="281"/>
      <c r="G89" s="281"/>
      <c r="H89" s="281"/>
      <c r="I89" s="281"/>
      <c r="J89" s="281"/>
      <c r="K89" s="282"/>
      <c r="L89" s="207" t="s">
        <v>401</v>
      </c>
      <c r="M89" s="204">
        <v>55.92</v>
      </c>
      <c r="O89" s="20"/>
      <c r="P89" s="20"/>
      <c r="Q89" s="20"/>
      <c r="R89" s="20"/>
    </row>
    <row r="90" spans="1:18" s="102" customFormat="1" ht="15" x14ac:dyDescent="0.2">
      <c r="A90" s="149"/>
      <c r="B90" s="149"/>
      <c r="C90" s="149"/>
      <c r="D90" s="149"/>
      <c r="E90" s="149"/>
      <c r="F90" s="149"/>
      <c r="G90" s="149"/>
      <c r="H90" s="149"/>
      <c r="I90" s="149"/>
      <c r="J90" s="150"/>
      <c r="K90" s="151"/>
      <c r="L90" s="203"/>
      <c r="M90" s="60"/>
      <c r="O90" s="20"/>
      <c r="P90" s="20"/>
      <c r="Q90" s="20"/>
      <c r="R90" s="20"/>
    </row>
    <row r="91" spans="1:18" s="102" customFormat="1" ht="51" customHeight="1" x14ac:dyDescent="0.2">
      <c r="A91" s="205" t="s">
        <v>400</v>
      </c>
      <c r="B91" s="281" t="s">
        <v>403</v>
      </c>
      <c r="C91" s="281"/>
      <c r="D91" s="281"/>
      <c r="E91" s="281"/>
      <c r="F91" s="281"/>
      <c r="G91" s="281"/>
      <c r="H91" s="281"/>
      <c r="I91" s="281"/>
      <c r="J91" s="281"/>
      <c r="K91" s="281"/>
      <c r="L91" s="207" t="s">
        <v>401</v>
      </c>
      <c r="M91" s="204">
        <v>80.790000000000006</v>
      </c>
      <c r="O91" s="20"/>
      <c r="P91" s="20"/>
      <c r="Q91" s="20"/>
      <c r="R91" s="20"/>
    </row>
    <row r="92" spans="1:18" s="102" customFormat="1" ht="15" x14ac:dyDescent="0.2">
      <c r="A92" s="149"/>
      <c r="B92" s="149"/>
      <c r="C92" s="149"/>
      <c r="D92" s="149"/>
      <c r="E92" s="149"/>
      <c r="F92" s="149"/>
      <c r="G92" s="149"/>
      <c r="H92" s="149"/>
      <c r="I92" s="149"/>
      <c r="J92" s="150"/>
      <c r="K92" s="151"/>
      <c r="L92" s="95"/>
      <c r="M92" s="60"/>
      <c r="O92" s="20"/>
      <c r="P92" s="20"/>
      <c r="Q92" s="20"/>
      <c r="R92" s="20"/>
    </row>
    <row r="93" spans="1:18" s="102" customFormat="1" ht="15" x14ac:dyDescent="0.2">
      <c r="A93" s="210" t="s">
        <v>404</v>
      </c>
      <c r="B93" s="208">
        <f>M91-M89</f>
        <v>24.870000000000005</v>
      </c>
      <c r="C93" s="209" t="s">
        <v>8</v>
      </c>
      <c r="D93" s="149"/>
      <c r="E93" s="149"/>
      <c r="F93" s="149"/>
      <c r="G93" s="149"/>
      <c r="H93" s="149"/>
      <c r="I93" s="149"/>
      <c r="J93" s="150"/>
      <c r="K93" s="151"/>
      <c r="L93" s="95"/>
      <c r="M93" s="60"/>
      <c r="O93" s="20"/>
      <c r="P93" s="20"/>
      <c r="Q93" s="20"/>
      <c r="R93" s="20"/>
    </row>
    <row r="94" spans="1:18" s="102" customFormat="1" ht="15" x14ac:dyDescent="0.2">
      <c r="A94" s="212" t="s">
        <v>405</v>
      </c>
      <c r="B94" s="211">
        <f>'MEMORIA DE CALCULO'!B93*47.43</f>
        <v>1179.5841000000003</v>
      </c>
      <c r="C94" s="149"/>
      <c r="D94" s="149"/>
      <c r="E94" s="149"/>
      <c r="F94" s="149"/>
      <c r="G94" s="149"/>
      <c r="H94" s="149"/>
      <c r="I94" s="149"/>
      <c r="J94" s="150"/>
      <c r="K94" s="151"/>
      <c r="L94" s="95"/>
      <c r="M94" s="60"/>
      <c r="O94" s="20"/>
      <c r="P94" s="20"/>
      <c r="Q94" s="20"/>
      <c r="R94" s="20"/>
    </row>
    <row r="95" spans="1:18" s="102" customFormat="1" ht="15" x14ac:dyDescent="0.2">
      <c r="A95" s="149"/>
      <c r="B95" s="149"/>
      <c r="C95" s="149"/>
      <c r="D95" s="149"/>
      <c r="E95" s="149"/>
      <c r="F95" s="149"/>
      <c r="G95" s="149"/>
      <c r="H95" s="149"/>
      <c r="I95" s="149"/>
      <c r="J95" s="150"/>
      <c r="K95" s="151"/>
      <c r="L95" s="95"/>
      <c r="M95" s="60"/>
      <c r="O95" s="20"/>
      <c r="P95" s="20"/>
      <c r="Q95" s="20"/>
      <c r="R95" s="20"/>
    </row>
    <row r="96" spans="1:18" s="102" customFormat="1" ht="15" x14ac:dyDescent="0.2">
      <c r="A96" s="304" t="s">
        <v>117</v>
      </c>
      <c r="B96" s="305"/>
      <c r="C96" s="305"/>
      <c r="D96" s="305"/>
      <c r="E96" s="305"/>
      <c r="F96" s="305"/>
      <c r="G96" s="305"/>
      <c r="H96" s="305"/>
      <c r="I96" s="306"/>
      <c r="J96" s="74">
        <f>M91</f>
        <v>80.790000000000006</v>
      </c>
      <c r="K96" s="75" t="s">
        <v>8</v>
      </c>
      <c r="L96" s="82"/>
      <c r="M96" s="83"/>
      <c r="O96" s="20"/>
      <c r="P96" s="20"/>
      <c r="Q96" s="20"/>
      <c r="R96" s="20"/>
    </row>
    <row r="97" spans="1:18" s="102" customFormat="1" ht="15" x14ac:dyDescent="0.2">
      <c r="A97" s="60"/>
      <c r="B97" s="28"/>
      <c r="C97" s="29"/>
      <c r="D97" s="25"/>
      <c r="E97" s="25"/>
      <c r="F97" s="20"/>
      <c r="G97" s="25"/>
      <c r="H97" s="27"/>
      <c r="I97" s="27"/>
      <c r="J97" s="26"/>
      <c r="K97" s="27"/>
      <c r="L97" s="20"/>
      <c r="M97" s="20"/>
      <c r="O97" s="20"/>
      <c r="P97" s="20"/>
      <c r="Q97" s="20"/>
      <c r="R97" s="20"/>
    </row>
    <row r="98" spans="1:18" s="102" customFormat="1" ht="15" x14ac:dyDescent="0.2">
      <c r="A98" s="307" t="s">
        <v>118</v>
      </c>
      <c r="B98" s="308"/>
      <c r="C98" s="308"/>
      <c r="D98" s="308"/>
      <c r="E98" s="308"/>
      <c r="F98" s="308"/>
      <c r="G98" s="308"/>
      <c r="H98" s="308"/>
      <c r="I98" s="309"/>
      <c r="J98" s="80">
        <f>M89</f>
        <v>55.92</v>
      </c>
      <c r="K98" s="86" t="s">
        <v>8</v>
      </c>
      <c r="L98" s="81"/>
      <c r="M98" s="62"/>
      <c r="O98" s="20"/>
      <c r="P98" s="20"/>
      <c r="Q98" s="20"/>
      <c r="R98" s="20"/>
    </row>
    <row r="99" spans="1:18" s="102" customFormat="1" ht="15" x14ac:dyDescent="0.2">
      <c r="A99" s="310" t="s">
        <v>119</v>
      </c>
      <c r="B99" s="311"/>
      <c r="C99" s="311"/>
      <c r="D99" s="311"/>
      <c r="E99" s="311"/>
      <c r="F99" s="311"/>
      <c r="G99" s="311"/>
      <c r="H99" s="311"/>
      <c r="I99" s="312"/>
      <c r="J99" s="85">
        <f>J96-J98</f>
        <v>24.870000000000005</v>
      </c>
      <c r="K99" s="87" t="s">
        <v>8</v>
      </c>
      <c r="L99" s="78"/>
      <c r="M99" s="79"/>
      <c r="O99" s="20"/>
      <c r="P99" s="20"/>
      <c r="Q99" s="20"/>
      <c r="R99" s="20"/>
    </row>
    <row r="100" spans="1:18" s="102" customFormat="1" ht="15" x14ac:dyDescent="0.2">
      <c r="A100" s="313" t="s">
        <v>120</v>
      </c>
      <c r="B100" s="314"/>
      <c r="C100" s="314"/>
      <c r="D100" s="314"/>
      <c r="E100" s="314"/>
      <c r="F100" s="314"/>
      <c r="G100" s="314"/>
      <c r="H100" s="314"/>
      <c r="I100" s="315"/>
      <c r="J100" s="76">
        <f>J98+J99</f>
        <v>80.790000000000006</v>
      </c>
      <c r="K100" s="86" t="s">
        <v>8</v>
      </c>
      <c r="L100" s="84"/>
      <c r="M100" s="77"/>
      <c r="O100" s="20"/>
      <c r="P100" s="20"/>
      <c r="Q100" s="20"/>
      <c r="R100" s="20"/>
    </row>
    <row r="101" spans="1:18" s="102" customFormat="1" ht="15" x14ac:dyDescent="0.2">
      <c r="A101" s="149"/>
      <c r="B101" s="149"/>
      <c r="C101" s="149"/>
      <c r="D101" s="149"/>
      <c r="E101" s="149"/>
      <c r="F101" s="149"/>
      <c r="G101" s="149"/>
      <c r="H101" s="149"/>
      <c r="I101" s="149"/>
      <c r="J101" s="150"/>
      <c r="K101" s="151"/>
      <c r="L101" s="95"/>
      <c r="M101" s="60"/>
      <c r="O101" s="20"/>
      <c r="P101" s="20"/>
      <c r="Q101" s="20"/>
      <c r="R101" s="20"/>
    </row>
    <row r="102" spans="1:18" s="102" customFormat="1" ht="15" x14ac:dyDescent="0.25">
      <c r="A102" s="276" t="s">
        <v>389</v>
      </c>
      <c r="B102" s="277"/>
      <c r="C102" s="277"/>
      <c r="D102" s="277"/>
      <c r="E102" s="277"/>
      <c r="F102" s="277"/>
      <c r="G102" s="277"/>
      <c r="H102" s="277"/>
      <c r="I102" s="277"/>
      <c r="J102" s="277"/>
      <c r="K102" s="277"/>
      <c r="L102" s="277"/>
      <c r="M102" s="277"/>
      <c r="O102" s="20"/>
      <c r="P102" s="20"/>
      <c r="Q102" s="20"/>
      <c r="R102" s="20"/>
    </row>
    <row r="103" spans="1:18" s="102" customFormat="1" ht="15" customHeight="1" x14ac:dyDescent="0.2">
      <c r="A103" s="278" t="s">
        <v>390</v>
      </c>
      <c r="B103" s="279"/>
      <c r="C103" s="279"/>
      <c r="D103" s="279"/>
      <c r="E103" s="279"/>
      <c r="F103" s="279"/>
      <c r="G103" s="279"/>
      <c r="H103" s="279"/>
      <c r="I103" s="279"/>
      <c r="J103" s="279"/>
      <c r="K103" s="279"/>
      <c r="L103" s="279"/>
      <c r="M103" s="280"/>
      <c r="O103" s="20"/>
      <c r="P103" s="20"/>
      <c r="Q103" s="20"/>
      <c r="R103" s="20"/>
    </row>
    <row r="104" spans="1:18" s="102" customFormat="1" ht="25.5" customHeight="1" x14ac:dyDescent="0.2">
      <c r="A104" s="317" t="s">
        <v>391</v>
      </c>
      <c r="B104" s="318"/>
      <c r="C104" s="318"/>
      <c r="D104" s="318"/>
      <c r="E104" s="318"/>
      <c r="F104" s="318"/>
      <c r="G104" s="318"/>
      <c r="H104" s="318"/>
      <c r="I104" s="318"/>
      <c r="J104" s="318"/>
      <c r="K104" s="318"/>
      <c r="L104" s="318"/>
      <c r="M104" s="319"/>
      <c r="O104" s="20"/>
      <c r="P104" s="20"/>
      <c r="Q104" s="20"/>
      <c r="R104" s="20"/>
    </row>
    <row r="105" spans="1:18" s="102" customFormat="1" ht="15" customHeight="1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O105" s="20"/>
      <c r="P105" s="20"/>
      <c r="Q105" s="20"/>
      <c r="R105" s="20"/>
    </row>
    <row r="106" spans="1:18" s="102" customFormat="1" x14ac:dyDescent="0.2">
      <c r="A106" s="20" t="s">
        <v>392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O106" s="20"/>
      <c r="P106" s="20"/>
      <c r="Q106" s="20"/>
      <c r="R106" s="20"/>
    </row>
    <row r="107" spans="1:18" s="102" customFormat="1" x14ac:dyDescent="0.2">
      <c r="A107" s="184" t="s">
        <v>393</v>
      </c>
      <c r="B107" s="185">
        <v>10</v>
      </c>
      <c r="C107" s="62" t="s">
        <v>126</v>
      </c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O107" s="20"/>
      <c r="P107" s="20"/>
      <c r="Q107" s="20"/>
      <c r="R107" s="20"/>
    </row>
    <row r="108" spans="1:18" s="102" customFormat="1" x14ac:dyDescent="0.2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O108" s="20"/>
      <c r="P108" s="20"/>
      <c r="Q108" s="20"/>
      <c r="R108" s="20"/>
    </row>
    <row r="109" spans="1:18" s="102" customFormat="1" x14ac:dyDescent="0.2">
      <c r="A109" s="60"/>
      <c r="B109" s="164"/>
      <c r="C109" s="88"/>
      <c r="D109" s="88"/>
      <c r="E109" s="88"/>
      <c r="F109" s="88"/>
      <c r="G109" s="88"/>
      <c r="H109" s="88"/>
      <c r="I109" s="163"/>
      <c r="J109" s="88"/>
      <c r="K109" s="163"/>
      <c r="L109" s="20"/>
      <c r="M109" s="20"/>
      <c r="O109" s="20"/>
      <c r="P109" s="20"/>
      <c r="Q109" s="20"/>
      <c r="R109" s="20"/>
    </row>
    <row r="110" spans="1:18" s="102" customFormat="1" ht="15" x14ac:dyDescent="0.2">
      <c r="A110" s="304" t="s">
        <v>117</v>
      </c>
      <c r="B110" s="305"/>
      <c r="C110" s="305"/>
      <c r="D110" s="305"/>
      <c r="E110" s="305"/>
      <c r="F110" s="305"/>
      <c r="G110" s="305"/>
      <c r="H110" s="305"/>
      <c r="I110" s="306"/>
      <c r="J110" s="74">
        <f>SUM(B107:B107)</f>
        <v>10</v>
      </c>
      <c r="K110" s="75" t="s">
        <v>126</v>
      </c>
      <c r="L110" s="82"/>
      <c r="M110" s="83"/>
      <c r="O110" s="20"/>
      <c r="P110" s="20"/>
      <c r="Q110" s="20"/>
      <c r="R110" s="20"/>
    </row>
    <row r="111" spans="1:18" s="102" customFormat="1" ht="15" x14ac:dyDescent="0.2">
      <c r="A111" s="60"/>
      <c r="B111" s="28"/>
      <c r="C111" s="29"/>
      <c r="D111" s="25"/>
      <c r="E111" s="25"/>
      <c r="F111" s="20"/>
      <c r="G111" s="25"/>
      <c r="H111" s="27"/>
      <c r="I111" s="27"/>
      <c r="J111" s="26"/>
      <c r="K111" s="27"/>
      <c r="L111" s="20"/>
      <c r="M111" s="20"/>
      <c r="O111" s="20"/>
      <c r="P111" s="20"/>
      <c r="Q111" s="20"/>
      <c r="R111" s="20"/>
    </row>
    <row r="112" spans="1:18" s="102" customFormat="1" ht="15" x14ac:dyDescent="0.2">
      <c r="A112" s="307" t="s">
        <v>118</v>
      </c>
      <c r="B112" s="308"/>
      <c r="C112" s="308"/>
      <c r="D112" s="308"/>
      <c r="E112" s="308"/>
      <c r="F112" s="308"/>
      <c r="G112" s="308"/>
      <c r="H112" s="308"/>
      <c r="I112" s="309"/>
      <c r="J112" s="80">
        <v>0</v>
      </c>
      <c r="K112" s="86" t="s">
        <v>126</v>
      </c>
      <c r="L112" s="81"/>
      <c r="M112" s="62"/>
      <c r="O112" s="20"/>
      <c r="P112" s="20"/>
      <c r="Q112" s="20"/>
      <c r="R112" s="20"/>
    </row>
    <row r="113" spans="1:18" s="102" customFormat="1" ht="15" x14ac:dyDescent="0.2">
      <c r="A113" s="310" t="s">
        <v>119</v>
      </c>
      <c r="B113" s="311"/>
      <c r="C113" s="311"/>
      <c r="D113" s="311"/>
      <c r="E113" s="311"/>
      <c r="F113" s="311"/>
      <c r="G113" s="311"/>
      <c r="H113" s="311"/>
      <c r="I113" s="312"/>
      <c r="J113" s="85">
        <f>J110-J112</f>
        <v>10</v>
      </c>
      <c r="K113" s="87" t="s">
        <v>126</v>
      </c>
      <c r="L113" s="78"/>
      <c r="M113" s="79"/>
      <c r="O113" s="20"/>
      <c r="P113" s="20"/>
      <c r="Q113" s="20"/>
      <c r="R113" s="20"/>
    </row>
    <row r="114" spans="1:18" s="102" customFormat="1" ht="15" x14ac:dyDescent="0.2">
      <c r="A114" s="313" t="s">
        <v>120</v>
      </c>
      <c r="B114" s="314"/>
      <c r="C114" s="314"/>
      <c r="D114" s="314"/>
      <c r="E114" s="314"/>
      <c r="F114" s="314"/>
      <c r="G114" s="314"/>
      <c r="H114" s="314"/>
      <c r="I114" s="315"/>
      <c r="J114" s="76">
        <f>J112+J113</f>
        <v>10</v>
      </c>
      <c r="K114" s="86" t="s">
        <v>126</v>
      </c>
      <c r="L114" s="84"/>
      <c r="M114" s="77"/>
      <c r="O114" s="20"/>
      <c r="P114" s="20"/>
      <c r="Q114" s="20"/>
      <c r="R114" s="20"/>
    </row>
    <row r="115" spans="1:18" s="102" customFormat="1" ht="15" x14ac:dyDescent="0.2">
      <c r="A115" s="149"/>
      <c r="B115" s="149"/>
      <c r="C115" s="149"/>
      <c r="D115" s="149"/>
      <c r="E115" s="149"/>
      <c r="F115" s="149"/>
      <c r="G115" s="149"/>
      <c r="H115" s="149"/>
      <c r="I115" s="149"/>
      <c r="J115" s="150"/>
      <c r="K115" s="151"/>
      <c r="L115" s="95"/>
      <c r="M115" s="60"/>
      <c r="O115" s="20"/>
      <c r="P115" s="20"/>
      <c r="Q115" s="20"/>
      <c r="R115" s="20"/>
    </row>
    <row r="116" spans="1:18" s="102" customFormat="1" ht="26.25" customHeight="1" x14ac:dyDescent="0.2">
      <c r="A116" s="317" t="s">
        <v>394</v>
      </c>
      <c r="B116" s="318"/>
      <c r="C116" s="318"/>
      <c r="D116" s="318"/>
      <c r="E116" s="318"/>
      <c r="F116" s="318"/>
      <c r="G116" s="318"/>
      <c r="H116" s="318"/>
      <c r="I116" s="318"/>
      <c r="J116" s="318"/>
      <c r="K116" s="318"/>
      <c r="L116" s="318"/>
      <c r="M116" s="319"/>
      <c r="O116" s="20"/>
      <c r="P116" s="20"/>
      <c r="Q116" s="20"/>
      <c r="R116" s="20"/>
    </row>
    <row r="117" spans="1:18" s="102" customFormat="1" x14ac:dyDescent="0.2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O117" s="20"/>
      <c r="P117" s="20"/>
      <c r="Q117" s="20"/>
      <c r="R117" s="20"/>
    </row>
    <row r="118" spans="1:18" s="102" customFormat="1" x14ac:dyDescent="0.2">
      <c r="A118" s="20" t="s">
        <v>392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O118" s="20"/>
      <c r="P118" s="20"/>
      <c r="Q118" s="20"/>
      <c r="R118" s="20"/>
    </row>
    <row r="119" spans="1:18" s="102" customFormat="1" x14ac:dyDescent="0.2">
      <c r="A119" s="184" t="s">
        <v>393</v>
      </c>
      <c r="B119" s="185">
        <v>2</v>
      </c>
      <c r="C119" s="62" t="s">
        <v>126</v>
      </c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O119" s="20"/>
      <c r="P119" s="20"/>
      <c r="Q119" s="20"/>
      <c r="R119" s="20"/>
    </row>
    <row r="120" spans="1:18" s="102" customFormat="1" x14ac:dyDescent="0.2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O120" s="20"/>
      <c r="P120" s="20"/>
      <c r="Q120" s="20"/>
      <c r="R120" s="20"/>
    </row>
    <row r="121" spans="1:18" s="102" customFormat="1" x14ac:dyDescent="0.2">
      <c r="A121" s="60"/>
      <c r="B121" s="164"/>
      <c r="C121" s="88"/>
      <c r="D121" s="88"/>
      <c r="E121" s="88"/>
      <c r="F121" s="88"/>
      <c r="G121" s="88"/>
      <c r="H121" s="88"/>
      <c r="I121" s="163"/>
      <c r="J121" s="88"/>
      <c r="K121" s="163"/>
      <c r="L121" s="20"/>
      <c r="M121" s="20"/>
      <c r="O121" s="20"/>
      <c r="P121" s="20"/>
      <c r="Q121" s="20"/>
      <c r="R121" s="20"/>
    </row>
    <row r="122" spans="1:18" s="102" customFormat="1" ht="15" x14ac:dyDescent="0.2">
      <c r="A122" s="304" t="s">
        <v>117</v>
      </c>
      <c r="B122" s="305"/>
      <c r="C122" s="305"/>
      <c r="D122" s="305"/>
      <c r="E122" s="305"/>
      <c r="F122" s="305"/>
      <c r="G122" s="305"/>
      <c r="H122" s="305"/>
      <c r="I122" s="306"/>
      <c r="J122" s="74">
        <f>SUM(B119:B119)</f>
        <v>2</v>
      </c>
      <c r="K122" s="75" t="s">
        <v>126</v>
      </c>
      <c r="L122" s="82"/>
      <c r="M122" s="83"/>
      <c r="O122" s="20"/>
      <c r="P122" s="20"/>
      <c r="Q122" s="20"/>
      <c r="R122" s="20"/>
    </row>
    <row r="123" spans="1:18" s="102" customFormat="1" ht="15" x14ac:dyDescent="0.2">
      <c r="A123" s="60"/>
      <c r="B123" s="28"/>
      <c r="C123" s="29"/>
      <c r="D123" s="25"/>
      <c r="E123" s="25"/>
      <c r="F123" s="20"/>
      <c r="G123" s="25"/>
      <c r="H123" s="27"/>
      <c r="I123" s="27"/>
      <c r="J123" s="26"/>
      <c r="K123" s="27"/>
      <c r="L123" s="20"/>
      <c r="M123" s="20"/>
      <c r="O123" s="20"/>
      <c r="P123" s="20"/>
      <c r="Q123" s="20"/>
      <c r="R123" s="20"/>
    </row>
    <row r="124" spans="1:18" s="102" customFormat="1" ht="15" x14ac:dyDescent="0.2">
      <c r="A124" s="307" t="s">
        <v>118</v>
      </c>
      <c r="B124" s="308"/>
      <c r="C124" s="308"/>
      <c r="D124" s="308"/>
      <c r="E124" s="308"/>
      <c r="F124" s="308"/>
      <c r="G124" s="308"/>
      <c r="H124" s="308"/>
      <c r="I124" s="309"/>
      <c r="J124" s="80">
        <v>0</v>
      </c>
      <c r="K124" s="86" t="s">
        <v>126</v>
      </c>
      <c r="L124" s="81"/>
      <c r="M124" s="62"/>
      <c r="O124" s="20"/>
      <c r="P124" s="20"/>
      <c r="Q124" s="20"/>
      <c r="R124" s="20"/>
    </row>
    <row r="125" spans="1:18" s="102" customFormat="1" ht="15" x14ac:dyDescent="0.2">
      <c r="A125" s="310" t="s">
        <v>119</v>
      </c>
      <c r="B125" s="311"/>
      <c r="C125" s="311"/>
      <c r="D125" s="311"/>
      <c r="E125" s="311"/>
      <c r="F125" s="311"/>
      <c r="G125" s="311"/>
      <c r="H125" s="311"/>
      <c r="I125" s="312"/>
      <c r="J125" s="85">
        <f>J122-J124</f>
        <v>2</v>
      </c>
      <c r="K125" s="87" t="s">
        <v>126</v>
      </c>
      <c r="L125" s="78"/>
      <c r="M125" s="79"/>
      <c r="O125" s="20"/>
      <c r="P125" s="20"/>
      <c r="Q125" s="20"/>
      <c r="R125" s="20"/>
    </row>
    <row r="126" spans="1:18" s="102" customFormat="1" ht="15" x14ac:dyDescent="0.2">
      <c r="A126" s="313" t="s">
        <v>120</v>
      </c>
      <c r="B126" s="314"/>
      <c r="C126" s="314"/>
      <c r="D126" s="314"/>
      <c r="E126" s="314"/>
      <c r="F126" s="314"/>
      <c r="G126" s="314"/>
      <c r="H126" s="314"/>
      <c r="I126" s="315"/>
      <c r="J126" s="76">
        <f>J124+J125</f>
        <v>2</v>
      </c>
      <c r="K126" s="86" t="s">
        <v>126</v>
      </c>
      <c r="L126" s="84"/>
      <c r="M126" s="77"/>
      <c r="O126" s="20"/>
      <c r="P126" s="20"/>
      <c r="Q126" s="20"/>
      <c r="R126" s="20"/>
    </row>
    <row r="127" spans="1:18" s="102" customFormat="1" ht="15" x14ac:dyDescent="0.2">
      <c r="A127" s="149"/>
      <c r="B127" s="149"/>
      <c r="C127" s="149"/>
      <c r="D127" s="149"/>
      <c r="E127" s="149"/>
      <c r="F127" s="149"/>
      <c r="G127" s="149"/>
      <c r="H127" s="149"/>
      <c r="I127" s="149"/>
      <c r="J127" s="150"/>
      <c r="K127" s="151"/>
      <c r="L127" s="95"/>
      <c r="M127" s="60"/>
      <c r="O127" s="20"/>
      <c r="P127" s="20"/>
      <c r="Q127" s="20"/>
      <c r="R127" s="20"/>
    </row>
    <row r="128" spans="1:18" s="102" customFormat="1" ht="15" x14ac:dyDescent="0.25">
      <c r="A128" s="276" t="s">
        <v>406</v>
      </c>
      <c r="B128" s="277"/>
      <c r="C128" s="277"/>
      <c r="D128" s="277"/>
      <c r="E128" s="277"/>
      <c r="F128" s="277"/>
      <c r="G128" s="277"/>
      <c r="H128" s="277"/>
      <c r="I128" s="277"/>
      <c r="J128" s="277"/>
      <c r="K128" s="277"/>
      <c r="L128" s="277"/>
      <c r="M128" s="277"/>
      <c r="O128" s="20"/>
      <c r="P128" s="20"/>
      <c r="Q128" s="20"/>
      <c r="R128" s="20"/>
    </row>
    <row r="129" spans="1:18" s="102" customFormat="1" ht="15" x14ac:dyDescent="0.2">
      <c r="A129" s="278" t="s">
        <v>407</v>
      </c>
      <c r="B129" s="279"/>
      <c r="C129" s="279"/>
      <c r="D129" s="279"/>
      <c r="E129" s="279"/>
      <c r="F129" s="279"/>
      <c r="G129" s="279"/>
      <c r="H129" s="279"/>
      <c r="I129" s="279"/>
      <c r="J129" s="279"/>
      <c r="K129" s="279"/>
      <c r="L129" s="279"/>
      <c r="M129" s="280"/>
      <c r="O129" s="20"/>
      <c r="P129" s="20"/>
      <c r="Q129" s="20"/>
      <c r="R129" s="20"/>
    </row>
    <row r="130" spans="1:18" s="102" customFormat="1" ht="15" x14ac:dyDescent="0.2">
      <c r="A130" s="149"/>
      <c r="B130" s="149"/>
      <c r="C130" s="149"/>
      <c r="D130" s="149"/>
      <c r="E130" s="149"/>
      <c r="F130" s="149"/>
      <c r="G130" s="149"/>
      <c r="H130" s="149"/>
      <c r="I130" s="149"/>
      <c r="J130" s="150"/>
      <c r="K130" s="151"/>
      <c r="L130" s="95"/>
      <c r="M130" s="60"/>
      <c r="O130" s="20"/>
      <c r="P130" s="20"/>
      <c r="Q130" s="20"/>
      <c r="R130" s="20"/>
    </row>
    <row r="131" spans="1:18" s="102" customFormat="1" ht="15" x14ac:dyDescent="0.2">
      <c r="A131" s="210" t="s">
        <v>408</v>
      </c>
      <c r="B131" s="208">
        <v>9.5</v>
      </c>
      <c r="C131" s="209" t="s">
        <v>14</v>
      </c>
      <c r="D131" s="149"/>
      <c r="E131" s="149"/>
      <c r="F131" s="149"/>
      <c r="G131" s="149"/>
      <c r="H131" s="149"/>
      <c r="I131" s="149"/>
      <c r="J131" s="150"/>
      <c r="K131" s="151"/>
      <c r="L131" s="95"/>
      <c r="M131" s="60"/>
      <c r="O131" s="20"/>
      <c r="P131" s="20"/>
      <c r="Q131" s="20"/>
      <c r="R131" s="20"/>
    </row>
    <row r="132" spans="1:18" s="102" customFormat="1" ht="15" x14ac:dyDescent="0.2">
      <c r="A132" s="149"/>
      <c r="B132" s="149"/>
      <c r="C132" s="149"/>
      <c r="D132" s="149"/>
      <c r="E132" s="149"/>
      <c r="F132" s="149"/>
      <c r="G132" s="149"/>
      <c r="H132" s="149"/>
      <c r="I132" s="149"/>
      <c r="J132" s="150"/>
      <c r="K132" s="151"/>
      <c r="L132" s="95"/>
      <c r="M132" s="60"/>
      <c r="O132" s="20"/>
      <c r="P132" s="20"/>
      <c r="Q132" s="20"/>
      <c r="R132" s="20"/>
    </row>
    <row r="133" spans="1:18" s="102" customFormat="1" ht="15" x14ac:dyDescent="0.2">
      <c r="A133" s="210" t="s">
        <v>410</v>
      </c>
      <c r="B133" s="213">
        <v>5.5839999999999996</v>
      </c>
      <c r="C133" s="209" t="s">
        <v>14</v>
      </c>
      <c r="D133" s="149"/>
      <c r="E133" s="149"/>
      <c r="F133" s="149"/>
      <c r="G133" s="149"/>
      <c r="H133" s="149"/>
      <c r="I133" s="149"/>
      <c r="J133" s="150"/>
      <c r="K133" s="151"/>
      <c r="L133" s="95"/>
      <c r="M133" s="60"/>
      <c r="O133" s="20"/>
      <c r="P133" s="20"/>
      <c r="Q133" s="20"/>
      <c r="R133" s="20"/>
    </row>
    <row r="134" spans="1:18" s="102" customFormat="1" ht="15" x14ac:dyDescent="0.2">
      <c r="A134" s="212" t="s">
        <v>409</v>
      </c>
      <c r="B134" s="214">
        <f>B133*66.309</f>
        <v>370.26945599999993</v>
      </c>
      <c r="C134" s="149"/>
      <c r="D134" s="149"/>
      <c r="E134" s="149"/>
      <c r="F134" s="149"/>
      <c r="G134" s="149"/>
      <c r="H134" s="149"/>
      <c r="I134" s="149"/>
      <c r="J134" s="150"/>
      <c r="K134" s="151"/>
      <c r="L134" s="95"/>
      <c r="M134" s="60"/>
      <c r="O134" s="20"/>
      <c r="P134" s="20"/>
      <c r="Q134" s="20"/>
      <c r="R134" s="20"/>
    </row>
    <row r="135" spans="1:18" s="102" customFormat="1" ht="15" x14ac:dyDescent="0.2">
      <c r="A135" s="149"/>
      <c r="B135" s="149"/>
      <c r="C135" s="149"/>
      <c r="D135" s="149"/>
      <c r="E135" s="149"/>
      <c r="F135" s="149"/>
      <c r="G135" s="149"/>
      <c r="H135" s="149"/>
      <c r="I135" s="149"/>
      <c r="J135" s="150"/>
      <c r="K135" s="151"/>
      <c r="L135" s="95"/>
      <c r="M135" s="60"/>
      <c r="O135" s="20"/>
      <c r="P135" s="20"/>
      <c r="Q135" s="20"/>
      <c r="R135" s="20"/>
    </row>
    <row r="136" spans="1:18" s="102" customFormat="1" ht="15" x14ac:dyDescent="0.2">
      <c r="A136" s="304" t="s">
        <v>117</v>
      </c>
      <c r="B136" s="305"/>
      <c r="C136" s="305"/>
      <c r="D136" s="305"/>
      <c r="E136" s="305"/>
      <c r="F136" s="305"/>
      <c r="G136" s="305"/>
      <c r="H136" s="305"/>
      <c r="I136" s="306"/>
      <c r="J136" s="74">
        <f>SUM(B131:B134)</f>
        <v>385.35345599999994</v>
      </c>
      <c r="K136" s="75" t="s">
        <v>14</v>
      </c>
      <c r="L136" s="82"/>
      <c r="M136" s="83"/>
      <c r="O136" s="20"/>
      <c r="P136" s="20"/>
      <c r="Q136" s="20"/>
      <c r="R136" s="20"/>
    </row>
    <row r="137" spans="1:18" s="102" customFormat="1" ht="15" x14ac:dyDescent="0.2">
      <c r="A137" s="60"/>
      <c r="B137" s="28"/>
      <c r="C137" s="29"/>
      <c r="D137" s="25"/>
      <c r="E137" s="25"/>
      <c r="F137" s="20"/>
      <c r="G137" s="25"/>
      <c r="H137" s="27"/>
      <c r="I137" s="27"/>
      <c r="J137" s="26"/>
      <c r="K137" s="27"/>
      <c r="L137" s="20"/>
      <c r="M137" s="20"/>
      <c r="O137" s="20"/>
      <c r="P137" s="20"/>
      <c r="Q137" s="20"/>
      <c r="R137" s="20"/>
    </row>
    <row r="138" spans="1:18" s="102" customFormat="1" ht="15" x14ac:dyDescent="0.2">
      <c r="A138" s="307" t="s">
        <v>118</v>
      </c>
      <c r="B138" s="308"/>
      <c r="C138" s="308"/>
      <c r="D138" s="308"/>
      <c r="E138" s="308"/>
      <c r="F138" s="308"/>
      <c r="G138" s="308"/>
      <c r="H138" s="308"/>
      <c r="I138" s="309"/>
      <c r="J138" s="80">
        <f>M129</f>
        <v>0</v>
      </c>
      <c r="K138" s="86" t="s">
        <v>14</v>
      </c>
      <c r="L138" s="81"/>
      <c r="M138" s="62"/>
      <c r="O138" s="20"/>
      <c r="P138" s="20"/>
      <c r="Q138" s="20"/>
      <c r="R138" s="20"/>
    </row>
    <row r="139" spans="1:18" s="102" customFormat="1" ht="15" x14ac:dyDescent="0.2">
      <c r="A139" s="310" t="s">
        <v>119</v>
      </c>
      <c r="B139" s="311"/>
      <c r="C139" s="311"/>
      <c r="D139" s="311"/>
      <c r="E139" s="311"/>
      <c r="F139" s="311"/>
      <c r="G139" s="311"/>
      <c r="H139" s="311"/>
      <c r="I139" s="312"/>
      <c r="J139" s="85">
        <f>J136-J138</f>
        <v>385.35345599999994</v>
      </c>
      <c r="K139" s="87" t="s">
        <v>14</v>
      </c>
      <c r="L139" s="78"/>
      <c r="M139" s="79"/>
      <c r="O139" s="20"/>
      <c r="P139" s="20"/>
      <c r="Q139" s="20"/>
      <c r="R139" s="20"/>
    </row>
    <row r="140" spans="1:18" s="102" customFormat="1" ht="15" x14ac:dyDescent="0.2">
      <c r="A140" s="313" t="s">
        <v>120</v>
      </c>
      <c r="B140" s="314"/>
      <c r="C140" s="314"/>
      <c r="D140" s="314"/>
      <c r="E140" s="314"/>
      <c r="F140" s="314"/>
      <c r="G140" s="314"/>
      <c r="H140" s="314"/>
      <c r="I140" s="315"/>
      <c r="J140" s="76">
        <f>J138+J139</f>
        <v>385.35345599999994</v>
      </c>
      <c r="K140" s="86" t="s">
        <v>14</v>
      </c>
      <c r="L140" s="84"/>
      <c r="M140" s="77"/>
      <c r="O140" s="20"/>
      <c r="P140" s="20"/>
      <c r="Q140" s="20"/>
      <c r="R140" s="20"/>
    </row>
    <row r="141" spans="1:18" s="102" customFormat="1" ht="15" x14ac:dyDescent="0.2">
      <c r="A141" s="149"/>
      <c r="B141" s="149"/>
      <c r="C141" s="149"/>
      <c r="D141" s="149"/>
      <c r="E141" s="149"/>
      <c r="F141" s="149"/>
      <c r="G141" s="149"/>
      <c r="H141" s="149"/>
      <c r="I141" s="149"/>
      <c r="J141" s="150"/>
      <c r="K141" s="151"/>
      <c r="L141" s="95"/>
      <c r="M141" s="60"/>
      <c r="O141" s="20"/>
      <c r="P141" s="20"/>
      <c r="Q141" s="20"/>
      <c r="R141" s="20"/>
    </row>
    <row r="142" spans="1:18" s="102" customFormat="1" ht="15" x14ac:dyDescent="0.2">
      <c r="A142" s="149"/>
      <c r="B142" s="149"/>
      <c r="C142" s="149"/>
      <c r="D142" s="149"/>
      <c r="E142" s="149"/>
      <c r="F142" s="149"/>
      <c r="G142" s="149"/>
      <c r="H142" s="149"/>
      <c r="I142" s="149"/>
      <c r="J142" s="150"/>
      <c r="K142" s="151"/>
      <c r="L142" s="95"/>
      <c r="M142" s="60"/>
      <c r="O142" s="20"/>
      <c r="P142" s="20"/>
      <c r="Q142" s="20"/>
      <c r="R142" s="20"/>
    </row>
    <row r="143" spans="1:18" s="102" customFormat="1" ht="15" x14ac:dyDescent="0.2">
      <c r="A143" s="149"/>
      <c r="B143" s="149"/>
      <c r="C143" s="149"/>
      <c r="D143" s="149"/>
      <c r="E143" s="149"/>
      <c r="F143" s="149"/>
      <c r="G143" s="149"/>
      <c r="H143" s="149"/>
      <c r="I143" s="149"/>
      <c r="J143" s="150"/>
      <c r="K143" s="151"/>
      <c r="L143" s="95"/>
      <c r="M143" s="60"/>
      <c r="O143" s="20"/>
      <c r="P143" s="20"/>
      <c r="Q143" s="20"/>
      <c r="R143" s="20"/>
    </row>
    <row r="144" spans="1:18" s="66" customFormat="1" ht="15" x14ac:dyDescent="0.2">
      <c r="A144" s="181"/>
      <c r="B144" s="181"/>
      <c r="C144" s="181"/>
      <c r="D144" s="181"/>
      <c r="E144" s="181"/>
      <c r="F144" s="181"/>
      <c r="G144" s="181"/>
      <c r="H144" s="269" t="s">
        <v>122</v>
      </c>
      <c r="I144" s="269"/>
      <c r="J144" s="269"/>
      <c r="K144" s="269"/>
      <c r="L144" s="269"/>
      <c r="M144" s="269"/>
      <c r="O144" s="20"/>
      <c r="P144" s="20"/>
      <c r="Q144" s="20"/>
      <c r="R144" s="20"/>
    </row>
    <row r="145" spans="1:18" s="66" customFormat="1" ht="15" x14ac:dyDescent="0.2">
      <c r="A145" s="181"/>
      <c r="B145" s="181"/>
      <c r="C145" s="181"/>
      <c r="D145" s="181"/>
      <c r="E145" s="181"/>
      <c r="F145" s="181"/>
      <c r="G145" s="181"/>
      <c r="H145" s="269" t="s">
        <v>123</v>
      </c>
      <c r="I145" s="269"/>
      <c r="J145" s="269"/>
      <c r="K145" s="269"/>
      <c r="L145" s="269"/>
      <c r="M145" s="269"/>
      <c r="O145" s="20"/>
      <c r="P145" s="20"/>
      <c r="Q145" s="20"/>
      <c r="R145" s="20"/>
    </row>
    <row r="146" spans="1:18" ht="15" x14ac:dyDescent="0.2">
      <c r="A146" s="316"/>
      <c r="B146" s="316"/>
      <c r="C146" s="316"/>
      <c r="D146" s="316"/>
      <c r="E146" s="316"/>
      <c r="F146" s="316"/>
      <c r="G146" s="316"/>
      <c r="H146" s="316"/>
      <c r="I146" s="316"/>
      <c r="J146" s="96"/>
      <c r="K146" s="94"/>
      <c r="L146" s="97"/>
      <c r="M146" s="98"/>
    </row>
  </sheetData>
  <mergeCells count="69">
    <mergeCell ref="A129:M129"/>
    <mergeCell ref="A136:I136"/>
    <mergeCell ref="A138:I138"/>
    <mergeCell ref="A139:I139"/>
    <mergeCell ref="A140:I140"/>
    <mergeCell ref="A96:I96"/>
    <mergeCell ref="A98:I98"/>
    <mergeCell ref="A99:I99"/>
    <mergeCell ref="A100:I100"/>
    <mergeCell ref="A128:M128"/>
    <mergeCell ref="A126:I126"/>
    <mergeCell ref="A114:I114"/>
    <mergeCell ref="A104:M104"/>
    <mergeCell ref="A116:M116"/>
    <mergeCell ref="A122:I122"/>
    <mergeCell ref="A124:I124"/>
    <mergeCell ref="A103:M103"/>
    <mergeCell ref="A110:I110"/>
    <mergeCell ref="A112:I112"/>
    <mergeCell ref="A113:I113"/>
    <mergeCell ref="A125:I125"/>
    <mergeCell ref="A59:I59"/>
    <mergeCell ref="A60:I60"/>
    <mergeCell ref="A146:I146"/>
    <mergeCell ref="H144:M144"/>
    <mergeCell ref="H145:M145"/>
    <mergeCell ref="A71:I71"/>
    <mergeCell ref="A72:I72"/>
    <mergeCell ref="A62:M62"/>
    <mergeCell ref="A68:I68"/>
    <mergeCell ref="A70:I70"/>
    <mergeCell ref="A74:M74"/>
    <mergeCell ref="A80:I80"/>
    <mergeCell ref="A82:I82"/>
    <mergeCell ref="A83:I83"/>
    <mergeCell ref="A84:I84"/>
    <mergeCell ref="A102:M102"/>
    <mergeCell ref="A38:M38"/>
    <mergeCell ref="A44:I44"/>
    <mergeCell ref="A46:I46"/>
    <mergeCell ref="A35:I35"/>
    <mergeCell ref="A36:I36"/>
    <mergeCell ref="A47:I47"/>
    <mergeCell ref="A48:I48"/>
    <mergeCell ref="A50:M50"/>
    <mergeCell ref="A56:I56"/>
    <mergeCell ref="A58:I58"/>
    <mergeCell ref="A13:M13"/>
    <mergeCell ref="A23:I23"/>
    <mergeCell ref="A24:I24"/>
    <mergeCell ref="A26:M26"/>
    <mergeCell ref="A20:I20"/>
    <mergeCell ref="A22:I22"/>
    <mergeCell ref="A86:M86"/>
    <mergeCell ref="A87:M87"/>
    <mergeCell ref="B89:K89"/>
    <mergeCell ref="B91:K91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32:I32"/>
    <mergeCell ref="A34:I34"/>
    <mergeCell ref="A14:M14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58" fitToHeight="0" orientation="portrait" horizontalDpi="360" verticalDpi="360" r:id="rId1"/>
  <headerFooter>
    <oddHeader xml:space="preserve">&amp;RBM06 - MEMORIAL   COSTA E SILVA
</oddHeader>
    <oddFooter>Página &amp;P de &amp;N</oddFooter>
  </headerFooter>
  <rowBreaks count="1" manualBreakCount="1">
    <brk id="85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tabSelected="1" view="pageBreakPreview" topLeftCell="A72" zoomScaleNormal="100" zoomScaleSheetLayoutView="100" workbookViewId="0">
      <selection activeCell="A58" sqref="A58:F74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</row>
    <row r="2" spans="1:13" ht="18.75" x14ac:dyDescent="0.3">
      <c r="A2" s="324" t="s">
        <v>373</v>
      </c>
      <c r="B2" s="324"/>
      <c r="C2" s="324"/>
      <c r="D2" s="324"/>
      <c r="E2" s="324"/>
      <c r="F2" s="71"/>
      <c r="G2" s="71"/>
      <c r="H2" s="325" t="s">
        <v>395</v>
      </c>
      <c r="I2" s="325"/>
      <c r="J2" s="325"/>
      <c r="K2" s="325"/>
      <c r="L2" s="325"/>
      <c r="M2" s="71"/>
    </row>
    <row r="3" spans="1:13" ht="15.75" x14ac:dyDescent="0.25">
      <c r="A3" s="326" t="s">
        <v>365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</row>
    <row r="4" spans="1:13" ht="15.75" x14ac:dyDescent="0.25">
      <c r="A4" s="327" t="s">
        <v>369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</row>
    <row r="5" spans="1:13" ht="15.75" x14ac:dyDescent="0.25">
      <c r="A5" s="322" t="s">
        <v>367</v>
      </c>
      <c r="B5" s="322"/>
      <c r="C5" s="322"/>
      <c r="D5" s="322"/>
      <c r="E5" s="322"/>
      <c r="F5" s="322"/>
      <c r="G5" s="322" t="s">
        <v>127</v>
      </c>
      <c r="H5" s="322"/>
      <c r="I5" s="322"/>
      <c r="J5" s="322"/>
      <c r="K5" s="322"/>
      <c r="L5" s="322"/>
      <c r="M5" s="322"/>
    </row>
    <row r="6" spans="1:13" x14ac:dyDescent="0.25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</row>
    <row r="7" spans="1:13" x14ac:dyDescent="0.25">
      <c r="A7" s="320"/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</row>
    <row r="8" spans="1:13" x14ac:dyDescent="0.25">
      <c r="A8" s="320"/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</row>
    <row r="9" spans="1:13" x14ac:dyDescent="0.25">
      <c r="A9" s="320"/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</row>
    <row r="10" spans="1:13" x14ac:dyDescent="0.25">
      <c r="A10" s="320"/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</row>
    <row r="11" spans="1:13" x14ac:dyDescent="0.25">
      <c r="A11" s="320"/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  <c r="M11" s="320"/>
    </row>
    <row r="12" spans="1:13" x14ac:dyDescent="0.25">
      <c r="A12" s="320"/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</row>
    <row r="13" spans="1:13" x14ac:dyDescent="0.25">
      <c r="A13" s="320"/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</row>
    <row r="14" spans="1:13" x14ac:dyDescent="0.25">
      <c r="A14" s="320"/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</row>
    <row r="15" spans="1:13" x14ac:dyDescent="0.25">
      <c r="A15" s="320"/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</row>
    <row r="16" spans="1:13" x14ac:dyDescent="0.25">
      <c r="A16" s="320"/>
      <c r="B16" s="320"/>
      <c r="C16" s="320"/>
      <c r="D16" s="320"/>
      <c r="E16" s="320"/>
      <c r="F16" s="320"/>
      <c r="G16" s="320"/>
      <c r="H16" s="320"/>
      <c r="I16" s="320"/>
      <c r="J16" s="320"/>
      <c r="K16" s="320"/>
      <c r="L16" s="320"/>
      <c r="M16" s="320"/>
    </row>
    <row r="17" spans="1:13" x14ac:dyDescent="0.25">
      <c r="A17" s="320"/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</row>
    <row r="18" spans="1:13" x14ac:dyDescent="0.25">
      <c r="A18" s="320"/>
      <c r="B18" s="320"/>
      <c r="C18" s="320"/>
      <c r="D18" s="320"/>
      <c r="E18" s="320"/>
      <c r="F18" s="320"/>
      <c r="G18" s="320"/>
      <c r="H18" s="320"/>
      <c r="I18" s="320"/>
      <c r="J18" s="320"/>
      <c r="K18" s="320"/>
      <c r="L18" s="320"/>
      <c r="M18" s="320"/>
    </row>
    <row r="19" spans="1:13" x14ac:dyDescent="0.25">
      <c r="A19" s="320"/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</row>
    <row r="20" spans="1:13" x14ac:dyDescent="0.25">
      <c r="A20" s="320"/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</row>
    <row r="21" spans="1:13" ht="15.75" x14ac:dyDescent="0.25">
      <c r="A21" s="321" t="s">
        <v>412</v>
      </c>
      <c r="B21" s="321"/>
      <c r="C21" s="321"/>
      <c r="D21" s="321"/>
      <c r="E21" s="321"/>
      <c r="F21" s="321"/>
      <c r="G21" s="321" t="s">
        <v>413</v>
      </c>
      <c r="H21" s="321"/>
      <c r="I21" s="321"/>
      <c r="J21" s="321"/>
      <c r="K21" s="321"/>
      <c r="L21" s="321"/>
      <c r="M21" s="321"/>
    </row>
    <row r="22" spans="1:13" x14ac:dyDescent="0.25">
      <c r="A22" s="320"/>
      <c r="B22" s="320"/>
      <c r="C22" s="320"/>
      <c r="D22" s="320"/>
      <c r="E22" s="320"/>
      <c r="F22" s="320"/>
      <c r="G22" s="320"/>
      <c r="H22" s="320"/>
      <c r="I22" s="320"/>
      <c r="J22" s="320"/>
      <c r="K22" s="320"/>
      <c r="L22" s="320"/>
      <c r="M22" s="320"/>
    </row>
    <row r="23" spans="1:13" x14ac:dyDescent="0.25">
      <c r="A23" s="320"/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</row>
    <row r="24" spans="1:13" x14ac:dyDescent="0.25">
      <c r="A24" s="320"/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</row>
    <row r="25" spans="1:13" x14ac:dyDescent="0.25">
      <c r="A25" s="320"/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</row>
    <row r="26" spans="1:13" x14ac:dyDescent="0.25">
      <c r="A26" s="320"/>
      <c r="B26" s="320"/>
      <c r="C26" s="320"/>
      <c r="D26" s="320"/>
      <c r="E26" s="320"/>
      <c r="F26" s="320"/>
      <c r="G26" s="320"/>
      <c r="H26" s="320"/>
      <c r="I26" s="320"/>
      <c r="J26" s="320"/>
      <c r="K26" s="320"/>
      <c r="L26" s="320"/>
      <c r="M26" s="320"/>
    </row>
    <row r="27" spans="1:13" x14ac:dyDescent="0.25">
      <c r="A27" s="320"/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</row>
    <row r="28" spans="1:13" x14ac:dyDescent="0.25">
      <c r="A28" s="320"/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</row>
    <row r="29" spans="1:13" x14ac:dyDescent="0.25">
      <c r="A29" s="320"/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</row>
    <row r="30" spans="1:13" x14ac:dyDescent="0.25">
      <c r="A30" s="320"/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</row>
    <row r="31" spans="1:13" x14ac:dyDescent="0.25">
      <c r="A31" s="320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</row>
    <row r="32" spans="1:13" x14ac:dyDescent="0.25">
      <c r="A32" s="320"/>
      <c r="B32" s="320"/>
      <c r="C32" s="320"/>
      <c r="D32" s="320"/>
      <c r="E32" s="320"/>
      <c r="F32" s="320"/>
      <c r="G32" s="320"/>
      <c r="H32" s="320"/>
      <c r="I32" s="320"/>
      <c r="J32" s="320"/>
      <c r="K32" s="320"/>
      <c r="L32" s="320"/>
      <c r="M32" s="320"/>
    </row>
    <row r="33" spans="1:13" x14ac:dyDescent="0.25">
      <c r="A33" s="320"/>
      <c r="B33" s="320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</row>
    <row r="34" spans="1:13" x14ac:dyDescent="0.25">
      <c r="A34" s="320"/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</row>
    <row r="35" spans="1:13" x14ac:dyDescent="0.25">
      <c r="A35" s="320"/>
      <c r="B35" s="320"/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0"/>
    </row>
    <row r="36" spans="1:13" x14ac:dyDescent="0.25">
      <c r="A36" s="320"/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</row>
    <row r="37" spans="1:13" x14ac:dyDescent="0.25">
      <c r="A37" s="320"/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</row>
    <row r="38" spans="1:13" x14ac:dyDescent="0.25">
      <c r="A38" s="320"/>
      <c r="B38" s="320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</row>
    <row r="39" spans="1:13" ht="15.75" x14ac:dyDescent="0.25">
      <c r="A39" s="321" t="s">
        <v>414</v>
      </c>
      <c r="B39" s="321"/>
      <c r="C39" s="321"/>
      <c r="D39" s="321"/>
      <c r="E39" s="321"/>
      <c r="F39" s="321"/>
      <c r="G39" s="321" t="s">
        <v>415</v>
      </c>
      <c r="H39" s="321"/>
      <c r="I39" s="321"/>
      <c r="J39" s="321"/>
      <c r="K39" s="321"/>
      <c r="L39" s="321"/>
      <c r="M39" s="321"/>
    </row>
    <row r="40" spans="1:13" x14ac:dyDescent="0.25">
      <c r="A40" s="320"/>
      <c r="B40" s="320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</row>
    <row r="41" spans="1:13" x14ac:dyDescent="0.25">
      <c r="A41" s="320"/>
      <c r="B41" s="320"/>
      <c r="C41" s="320"/>
      <c r="D41" s="320"/>
      <c r="E41" s="320"/>
      <c r="F41" s="320"/>
      <c r="G41" s="320"/>
      <c r="H41" s="320"/>
      <c r="I41" s="320"/>
      <c r="J41" s="320"/>
      <c r="K41" s="320"/>
      <c r="L41" s="320"/>
      <c r="M41" s="320"/>
    </row>
    <row r="42" spans="1:13" x14ac:dyDescent="0.25">
      <c r="A42" s="320"/>
      <c r="B42" s="320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</row>
    <row r="43" spans="1:13" x14ac:dyDescent="0.25">
      <c r="A43" s="320"/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</row>
    <row r="44" spans="1:13" x14ac:dyDescent="0.25">
      <c r="A44" s="320"/>
      <c r="B44" s="320"/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</row>
    <row r="45" spans="1:13" x14ac:dyDescent="0.25">
      <c r="A45" s="320"/>
      <c r="B45" s="320"/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</row>
    <row r="46" spans="1:13" x14ac:dyDescent="0.25">
      <c r="A46" s="320"/>
      <c r="B46" s="320"/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</row>
    <row r="47" spans="1:13" x14ac:dyDescent="0.25">
      <c r="A47" s="320"/>
      <c r="B47" s="320"/>
      <c r="C47" s="320"/>
      <c r="D47" s="320"/>
      <c r="E47" s="320"/>
      <c r="F47" s="320"/>
      <c r="G47" s="320"/>
      <c r="H47" s="320"/>
      <c r="I47" s="320"/>
      <c r="J47" s="320"/>
      <c r="K47" s="320"/>
      <c r="L47" s="320"/>
      <c r="M47" s="320"/>
    </row>
    <row r="48" spans="1:13" x14ac:dyDescent="0.25">
      <c r="A48" s="320"/>
      <c r="B48" s="320"/>
      <c r="C48" s="320"/>
      <c r="D48" s="320"/>
      <c r="E48" s="320"/>
      <c r="F48" s="320"/>
      <c r="G48" s="320"/>
      <c r="H48" s="320"/>
      <c r="I48" s="320"/>
      <c r="J48" s="320"/>
      <c r="K48" s="320"/>
      <c r="L48" s="320"/>
      <c r="M48" s="320"/>
    </row>
    <row r="49" spans="1:13" x14ac:dyDescent="0.25">
      <c r="A49" s="320"/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</row>
    <row r="50" spans="1:13" x14ac:dyDescent="0.25">
      <c r="A50" s="320"/>
      <c r="B50" s="320"/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</row>
    <row r="51" spans="1:13" x14ac:dyDescent="0.25">
      <c r="A51" s="320"/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</row>
    <row r="52" spans="1:13" x14ac:dyDescent="0.25">
      <c r="A52" s="320"/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</row>
    <row r="53" spans="1:13" x14ac:dyDescent="0.25">
      <c r="A53" s="320"/>
      <c r="B53" s="320"/>
      <c r="C53" s="320"/>
      <c r="D53" s="320"/>
      <c r="E53" s="320"/>
      <c r="F53" s="320"/>
      <c r="G53" s="320"/>
      <c r="H53" s="320"/>
      <c r="I53" s="320"/>
      <c r="J53" s="320"/>
      <c r="K53" s="320"/>
      <c r="L53" s="320"/>
      <c r="M53" s="320"/>
    </row>
    <row r="54" spans="1:13" x14ac:dyDescent="0.25">
      <c r="A54" s="320"/>
      <c r="B54" s="320"/>
      <c r="C54" s="320"/>
      <c r="D54" s="320"/>
      <c r="E54" s="320"/>
      <c r="F54" s="320"/>
      <c r="G54" s="320"/>
      <c r="H54" s="320"/>
      <c r="I54" s="320"/>
      <c r="J54" s="320"/>
      <c r="K54" s="320"/>
      <c r="L54" s="320"/>
      <c r="M54" s="320"/>
    </row>
    <row r="55" spans="1:13" x14ac:dyDescent="0.25">
      <c r="A55" s="320"/>
      <c r="B55" s="320"/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320"/>
    </row>
    <row r="56" spans="1:13" x14ac:dyDescent="0.25">
      <c r="A56" s="320"/>
      <c r="B56" s="320"/>
      <c r="C56" s="320"/>
      <c r="D56" s="320"/>
      <c r="E56" s="320"/>
      <c r="F56" s="320"/>
      <c r="G56" s="320"/>
      <c r="H56" s="320"/>
      <c r="I56" s="320"/>
      <c r="J56" s="320"/>
      <c r="K56" s="320"/>
      <c r="L56" s="320"/>
      <c r="M56" s="320"/>
    </row>
    <row r="57" spans="1:13" ht="15.75" x14ac:dyDescent="0.25">
      <c r="A57" s="321" t="s">
        <v>416</v>
      </c>
      <c r="B57" s="321"/>
      <c r="C57" s="321"/>
      <c r="D57" s="321"/>
      <c r="E57" s="321"/>
      <c r="F57" s="321"/>
      <c r="G57" s="321" t="s">
        <v>417</v>
      </c>
      <c r="H57" s="321"/>
      <c r="I57" s="321"/>
      <c r="J57" s="321"/>
      <c r="K57" s="321"/>
      <c r="L57" s="321"/>
      <c r="M57" s="321"/>
    </row>
    <row r="58" spans="1:13" x14ac:dyDescent="0.25">
      <c r="A58" s="320"/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</row>
    <row r="59" spans="1:13" x14ac:dyDescent="0.25">
      <c r="A59" s="320"/>
      <c r="B59" s="320"/>
      <c r="C59" s="320"/>
      <c r="D59" s="320"/>
      <c r="E59" s="320"/>
      <c r="F59" s="320"/>
      <c r="G59" s="320"/>
      <c r="H59" s="320"/>
      <c r="I59" s="320"/>
      <c r="J59" s="320"/>
      <c r="K59" s="320"/>
      <c r="L59" s="320"/>
      <c r="M59" s="320"/>
    </row>
    <row r="60" spans="1:13" x14ac:dyDescent="0.25">
      <c r="A60" s="320"/>
      <c r="B60" s="320"/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0"/>
    </row>
    <row r="61" spans="1:13" x14ac:dyDescent="0.25">
      <c r="A61" s="320"/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</row>
    <row r="62" spans="1:13" x14ac:dyDescent="0.25">
      <c r="A62" s="320"/>
      <c r="B62" s="320"/>
      <c r="C62" s="320"/>
      <c r="D62" s="320"/>
      <c r="E62" s="320"/>
      <c r="F62" s="320"/>
      <c r="G62" s="320"/>
      <c r="H62" s="320"/>
      <c r="I62" s="320"/>
      <c r="J62" s="320"/>
      <c r="K62" s="320"/>
      <c r="L62" s="320"/>
      <c r="M62" s="320"/>
    </row>
    <row r="63" spans="1:13" x14ac:dyDescent="0.25">
      <c r="A63" s="320"/>
      <c r="B63" s="320"/>
      <c r="C63" s="320"/>
      <c r="D63" s="320"/>
      <c r="E63" s="320"/>
      <c r="F63" s="320"/>
      <c r="G63" s="320"/>
      <c r="H63" s="320"/>
      <c r="I63" s="320"/>
      <c r="J63" s="320"/>
      <c r="K63" s="320"/>
      <c r="L63" s="320"/>
      <c r="M63" s="320"/>
    </row>
    <row r="64" spans="1:13" x14ac:dyDescent="0.25">
      <c r="A64" s="320"/>
      <c r="B64" s="320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</row>
    <row r="65" spans="1:13" x14ac:dyDescent="0.25">
      <c r="A65" s="320"/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</row>
    <row r="66" spans="1:13" x14ac:dyDescent="0.25">
      <c r="A66" s="320"/>
      <c r="B66" s="320"/>
      <c r="C66" s="320"/>
      <c r="D66" s="320"/>
      <c r="E66" s="320"/>
      <c r="F66" s="320"/>
      <c r="G66" s="320"/>
      <c r="H66" s="320"/>
      <c r="I66" s="320"/>
      <c r="J66" s="320"/>
      <c r="K66" s="320"/>
      <c r="L66" s="320"/>
      <c r="M66" s="320"/>
    </row>
    <row r="67" spans="1:13" x14ac:dyDescent="0.25">
      <c r="A67" s="320"/>
      <c r="B67" s="320"/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M67" s="320"/>
    </row>
    <row r="68" spans="1:13" x14ac:dyDescent="0.25">
      <c r="A68" s="320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</row>
    <row r="69" spans="1:13" x14ac:dyDescent="0.25">
      <c r="A69" s="320"/>
      <c r="B69" s="320"/>
      <c r="C69" s="320"/>
      <c r="D69" s="320"/>
      <c r="E69" s="320"/>
      <c r="F69" s="320"/>
      <c r="G69" s="320"/>
      <c r="H69" s="320"/>
      <c r="I69" s="320"/>
      <c r="J69" s="320"/>
      <c r="K69" s="320"/>
      <c r="L69" s="320"/>
      <c r="M69" s="320"/>
    </row>
    <row r="70" spans="1:13" x14ac:dyDescent="0.25">
      <c r="A70" s="320"/>
      <c r="B70" s="320"/>
      <c r="C70" s="320"/>
      <c r="D70" s="320"/>
      <c r="E70" s="320"/>
      <c r="F70" s="320"/>
      <c r="G70" s="320"/>
      <c r="H70" s="320"/>
      <c r="I70" s="320"/>
      <c r="J70" s="320"/>
      <c r="K70" s="320"/>
      <c r="L70" s="320"/>
      <c r="M70" s="320"/>
    </row>
    <row r="71" spans="1:13" x14ac:dyDescent="0.25">
      <c r="A71" s="320"/>
      <c r="B71" s="320"/>
      <c r="C71" s="320"/>
      <c r="D71" s="320"/>
      <c r="E71" s="320"/>
      <c r="F71" s="320"/>
      <c r="G71" s="320"/>
      <c r="H71" s="320"/>
      <c r="I71" s="320"/>
      <c r="J71" s="320"/>
      <c r="K71" s="320"/>
      <c r="L71" s="320"/>
      <c r="M71" s="320"/>
    </row>
    <row r="72" spans="1:13" x14ac:dyDescent="0.25">
      <c r="A72" s="320"/>
      <c r="B72" s="320"/>
      <c r="C72" s="320"/>
      <c r="D72" s="320"/>
      <c r="E72" s="320"/>
      <c r="F72" s="320"/>
      <c r="G72" s="320"/>
      <c r="H72" s="320"/>
      <c r="I72" s="320"/>
      <c r="J72" s="320"/>
      <c r="K72" s="320"/>
      <c r="L72" s="320"/>
      <c r="M72" s="320"/>
    </row>
    <row r="73" spans="1:13" x14ac:dyDescent="0.25">
      <c r="A73" s="320"/>
      <c r="B73" s="320"/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</row>
    <row r="74" spans="1:13" x14ac:dyDescent="0.25">
      <c r="A74" s="320"/>
      <c r="B74" s="320"/>
      <c r="C74" s="320"/>
      <c r="D74" s="320"/>
      <c r="E74" s="320"/>
      <c r="F74" s="320"/>
      <c r="G74" s="320"/>
      <c r="H74" s="320"/>
      <c r="I74" s="320"/>
      <c r="J74" s="320"/>
      <c r="K74" s="320"/>
      <c r="L74" s="320"/>
      <c r="M74" s="320"/>
    </row>
    <row r="75" spans="1:13" ht="15.75" x14ac:dyDescent="0.25">
      <c r="A75" s="321" t="s">
        <v>418</v>
      </c>
      <c r="B75" s="321"/>
      <c r="C75" s="321"/>
      <c r="D75" s="321"/>
      <c r="E75" s="321"/>
      <c r="F75" s="321"/>
      <c r="G75" s="321" t="s">
        <v>419</v>
      </c>
      <c r="H75" s="321"/>
      <c r="I75" s="321"/>
      <c r="J75" s="321"/>
      <c r="K75" s="321"/>
      <c r="L75" s="321"/>
      <c r="M75" s="321"/>
    </row>
    <row r="76" spans="1:13" x14ac:dyDescent="0.25">
      <c r="A76" s="320"/>
      <c r="B76" s="320"/>
      <c r="C76" s="320"/>
      <c r="D76" s="320"/>
      <c r="E76" s="320"/>
      <c r="F76" s="320"/>
      <c r="G76" s="320"/>
      <c r="H76" s="320"/>
      <c r="I76" s="320"/>
      <c r="J76" s="320"/>
      <c r="K76" s="320"/>
      <c r="L76" s="320"/>
      <c r="M76" s="320"/>
    </row>
    <row r="77" spans="1:13" x14ac:dyDescent="0.25">
      <c r="A77" s="320"/>
      <c r="B77" s="320"/>
      <c r="C77" s="320"/>
      <c r="D77" s="320"/>
      <c r="E77" s="320"/>
      <c r="F77" s="320"/>
      <c r="G77" s="320"/>
      <c r="H77" s="320"/>
      <c r="I77" s="320"/>
      <c r="J77" s="320"/>
      <c r="K77" s="320"/>
      <c r="L77" s="320"/>
      <c r="M77" s="320"/>
    </row>
    <row r="78" spans="1:13" x14ac:dyDescent="0.25">
      <c r="A78" s="320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</row>
    <row r="79" spans="1:13" x14ac:dyDescent="0.25">
      <c r="A79" s="320"/>
      <c r="B79" s="320"/>
      <c r="C79" s="320"/>
      <c r="D79" s="320"/>
      <c r="E79" s="320"/>
      <c r="F79" s="320"/>
      <c r="G79" s="320"/>
      <c r="H79" s="320"/>
      <c r="I79" s="320"/>
      <c r="J79" s="320"/>
      <c r="K79" s="320"/>
      <c r="L79" s="320"/>
      <c r="M79" s="320"/>
    </row>
    <row r="80" spans="1:13" x14ac:dyDescent="0.25">
      <c r="A80" s="320"/>
      <c r="B80" s="320"/>
      <c r="C80" s="320"/>
      <c r="D80" s="320"/>
      <c r="E80" s="320"/>
      <c r="F80" s="320"/>
      <c r="G80" s="320"/>
      <c r="H80" s="320"/>
      <c r="I80" s="320"/>
      <c r="J80" s="320"/>
      <c r="K80" s="320"/>
      <c r="L80" s="320"/>
      <c r="M80" s="320"/>
    </row>
    <row r="81" spans="1:13" x14ac:dyDescent="0.25">
      <c r="A81" s="320"/>
      <c r="B81" s="320"/>
      <c r="C81" s="320"/>
      <c r="D81" s="320"/>
      <c r="E81" s="320"/>
      <c r="F81" s="320"/>
      <c r="G81" s="320"/>
      <c r="H81" s="320"/>
      <c r="I81" s="320"/>
      <c r="J81" s="320"/>
      <c r="K81" s="320"/>
      <c r="L81" s="320"/>
      <c r="M81" s="320"/>
    </row>
    <row r="82" spans="1:13" x14ac:dyDescent="0.25">
      <c r="A82" s="320"/>
      <c r="B82" s="320"/>
      <c r="C82" s="320"/>
      <c r="D82" s="320"/>
      <c r="E82" s="320"/>
      <c r="F82" s="320"/>
      <c r="G82" s="320"/>
      <c r="H82" s="320"/>
      <c r="I82" s="320"/>
      <c r="J82" s="320"/>
      <c r="K82" s="320"/>
      <c r="L82" s="320"/>
      <c r="M82" s="320"/>
    </row>
    <row r="83" spans="1:13" x14ac:dyDescent="0.25">
      <c r="A83" s="320"/>
      <c r="B83" s="320"/>
      <c r="C83" s="320"/>
      <c r="D83" s="320"/>
      <c r="E83" s="320"/>
      <c r="F83" s="320"/>
      <c r="G83" s="320"/>
      <c r="H83" s="320"/>
      <c r="I83" s="320"/>
      <c r="J83" s="320"/>
      <c r="K83" s="320"/>
      <c r="L83" s="320"/>
      <c r="M83" s="320"/>
    </row>
    <row r="84" spans="1:13" x14ac:dyDescent="0.25">
      <c r="A84" s="320"/>
      <c r="B84" s="320"/>
      <c r="C84" s="320"/>
      <c r="D84" s="320"/>
      <c r="E84" s="320"/>
      <c r="F84" s="320"/>
      <c r="G84" s="320"/>
      <c r="H84" s="320"/>
      <c r="I84" s="320"/>
      <c r="J84" s="320"/>
      <c r="K84" s="320"/>
      <c r="L84" s="320"/>
      <c r="M84" s="320"/>
    </row>
    <row r="85" spans="1:13" x14ac:dyDescent="0.25">
      <c r="A85" s="320"/>
      <c r="B85" s="320"/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</row>
    <row r="86" spans="1:13" x14ac:dyDescent="0.25">
      <c r="A86" s="320"/>
      <c r="B86" s="320"/>
      <c r="C86" s="320"/>
      <c r="D86" s="320"/>
      <c r="E86" s="320"/>
      <c r="F86" s="320"/>
      <c r="G86" s="320"/>
      <c r="H86" s="320"/>
      <c r="I86" s="320"/>
      <c r="J86" s="320"/>
      <c r="K86" s="320"/>
      <c r="L86" s="320"/>
      <c r="M86" s="320"/>
    </row>
    <row r="87" spans="1:13" x14ac:dyDescent="0.25">
      <c r="A87" s="320"/>
      <c r="B87" s="320"/>
      <c r="C87" s="320"/>
      <c r="D87" s="320"/>
      <c r="E87" s="320"/>
      <c r="F87" s="320"/>
      <c r="G87" s="320"/>
      <c r="H87" s="320"/>
      <c r="I87" s="320"/>
      <c r="J87" s="320"/>
      <c r="K87" s="320"/>
      <c r="L87" s="320"/>
      <c r="M87" s="320"/>
    </row>
    <row r="88" spans="1:13" x14ac:dyDescent="0.25">
      <c r="A88" s="320"/>
      <c r="B88" s="320"/>
      <c r="C88" s="320"/>
      <c r="D88" s="320"/>
      <c r="E88" s="320"/>
      <c r="F88" s="320"/>
      <c r="G88" s="320"/>
      <c r="H88" s="320"/>
      <c r="I88" s="320"/>
      <c r="J88" s="320"/>
      <c r="K88" s="320"/>
      <c r="L88" s="320"/>
      <c r="M88" s="320"/>
    </row>
    <row r="89" spans="1:13" x14ac:dyDescent="0.25">
      <c r="A89" s="320"/>
      <c r="B89" s="320"/>
      <c r="C89" s="320"/>
      <c r="D89" s="320"/>
      <c r="E89" s="320"/>
      <c r="F89" s="320"/>
      <c r="G89" s="320"/>
      <c r="H89" s="320"/>
      <c r="I89" s="320"/>
      <c r="J89" s="320"/>
      <c r="K89" s="320"/>
      <c r="L89" s="320"/>
      <c r="M89" s="320"/>
    </row>
    <row r="90" spans="1:13" x14ac:dyDescent="0.25">
      <c r="A90" s="320"/>
      <c r="B90" s="320"/>
      <c r="C90" s="320"/>
      <c r="D90" s="320"/>
      <c r="E90" s="320"/>
      <c r="F90" s="320"/>
      <c r="G90" s="320"/>
      <c r="H90" s="320"/>
      <c r="I90" s="320"/>
      <c r="J90" s="320"/>
      <c r="K90" s="320"/>
      <c r="L90" s="320"/>
      <c r="M90" s="320"/>
    </row>
    <row r="91" spans="1:13" x14ac:dyDescent="0.25">
      <c r="A91" s="320"/>
      <c r="B91" s="320"/>
      <c r="C91" s="320"/>
      <c r="D91" s="320"/>
      <c r="E91" s="320"/>
      <c r="F91" s="320"/>
      <c r="G91" s="320"/>
      <c r="H91" s="320"/>
      <c r="I91" s="320"/>
      <c r="J91" s="320"/>
      <c r="K91" s="320"/>
      <c r="L91" s="320"/>
      <c r="M91" s="320"/>
    </row>
    <row r="92" spans="1:13" x14ac:dyDescent="0.25">
      <c r="A92" s="320"/>
      <c r="B92" s="320"/>
      <c r="C92" s="320"/>
      <c r="D92" s="320"/>
      <c r="E92" s="320"/>
      <c r="F92" s="320"/>
      <c r="G92" s="320"/>
      <c r="H92" s="320"/>
      <c r="I92" s="320"/>
      <c r="J92" s="320"/>
      <c r="K92" s="320"/>
      <c r="L92" s="320"/>
      <c r="M92" s="320"/>
    </row>
    <row r="93" spans="1:13" ht="15.75" x14ac:dyDescent="0.25">
      <c r="A93" s="321" t="s">
        <v>421</v>
      </c>
      <c r="B93" s="321"/>
      <c r="C93" s="321"/>
      <c r="D93" s="321"/>
      <c r="E93" s="321"/>
      <c r="F93" s="321"/>
      <c r="G93" s="321" t="s">
        <v>420</v>
      </c>
      <c r="H93" s="321"/>
      <c r="I93" s="321"/>
      <c r="J93" s="321"/>
      <c r="K93" s="321"/>
      <c r="L93" s="321"/>
      <c r="M93" s="321"/>
    </row>
    <row r="94" spans="1:13" x14ac:dyDescent="0.25">
      <c r="A94" s="320"/>
      <c r="B94" s="320"/>
      <c r="C94" s="320"/>
      <c r="D94" s="320"/>
      <c r="E94" s="320"/>
      <c r="F94" s="320"/>
      <c r="G94" s="320"/>
      <c r="H94" s="320"/>
      <c r="I94" s="320"/>
      <c r="J94" s="320"/>
      <c r="K94" s="320"/>
      <c r="L94" s="320"/>
      <c r="M94" s="320"/>
    </row>
    <row r="95" spans="1:13" x14ac:dyDescent="0.25">
      <c r="A95" s="320"/>
      <c r="B95" s="320"/>
      <c r="C95" s="320"/>
      <c r="D95" s="320"/>
      <c r="E95" s="320"/>
      <c r="F95" s="320"/>
      <c r="G95" s="320"/>
      <c r="H95" s="320"/>
      <c r="I95" s="320"/>
      <c r="J95" s="320"/>
      <c r="K95" s="320"/>
      <c r="L95" s="320"/>
      <c r="M95" s="320"/>
    </row>
    <row r="96" spans="1:13" x14ac:dyDescent="0.25">
      <c r="A96" s="320"/>
      <c r="B96" s="320"/>
      <c r="C96" s="320"/>
      <c r="D96" s="320"/>
      <c r="E96" s="320"/>
      <c r="F96" s="320"/>
      <c r="G96" s="320"/>
      <c r="H96" s="320"/>
      <c r="I96" s="320"/>
      <c r="J96" s="320"/>
      <c r="K96" s="320"/>
      <c r="L96" s="320"/>
      <c r="M96" s="320"/>
    </row>
    <row r="97" spans="1:13" x14ac:dyDescent="0.25">
      <c r="A97" s="320"/>
      <c r="B97" s="320"/>
      <c r="C97" s="320"/>
      <c r="D97" s="320"/>
      <c r="E97" s="320"/>
      <c r="F97" s="320"/>
      <c r="G97" s="320"/>
      <c r="H97" s="320"/>
      <c r="I97" s="320"/>
      <c r="J97" s="320"/>
      <c r="K97" s="320"/>
      <c r="L97" s="320"/>
      <c r="M97" s="320"/>
    </row>
    <row r="98" spans="1:13" x14ac:dyDescent="0.25">
      <c r="A98" s="320"/>
      <c r="B98" s="320"/>
      <c r="C98" s="320"/>
      <c r="D98" s="320"/>
      <c r="E98" s="320"/>
      <c r="F98" s="320"/>
      <c r="G98" s="320"/>
      <c r="H98" s="320"/>
      <c r="I98" s="320"/>
      <c r="J98" s="320"/>
      <c r="K98" s="320"/>
      <c r="L98" s="320"/>
      <c r="M98" s="320"/>
    </row>
    <row r="99" spans="1:13" x14ac:dyDescent="0.25">
      <c r="A99" s="320"/>
      <c r="B99" s="320"/>
      <c r="C99" s="320"/>
      <c r="D99" s="320"/>
      <c r="E99" s="320"/>
      <c r="F99" s="320"/>
      <c r="G99" s="320"/>
      <c r="H99" s="320"/>
      <c r="I99" s="320"/>
      <c r="J99" s="320"/>
      <c r="K99" s="320"/>
      <c r="L99" s="320"/>
      <c r="M99" s="320"/>
    </row>
    <row r="100" spans="1:13" x14ac:dyDescent="0.25">
      <c r="A100" s="320"/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  <c r="M100" s="320"/>
    </row>
    <row r="101" spans="1:13" x14ac:dyDescent="0.25">
      <c r="A101" s="320"/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  <c r="M101" s="320"/>
    </row>
    <row r="102" spans="1:13" x14ac:dyDescent="0.25">
      <c r="A102" s="320"/>
      <c r="B102" s="320"/>
      <c r="C102" s="320"/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</row>
    <row r="103" spans="1:13" x14ac:dyDescent="0.25">
      <c r="A103" s="320"/>
      <c r="B103" s="320"/>
      <c r="C103" s="320"/>
      <c r="D103" s="320"/>
      <c r="E103" s="320"/>
      <c r="F103" s="320"/>
      <c r="G103" s="320"/>
      <c r="H103" s="320"/>
      <c r="I103" s="320"/>
      <c r="J103" s="320"/>
      <c r="K103" s="320"/>
      <c r="L103" s="320"/>
      <c r="M103" s="320"/>
    </row>
    <row r="104" spans="1:13" x14ac:dyDescent="0.25">
      <c r="A104" s="320"/>
      <c r="B104" s="320"/>
      <c r="C104" s="320"/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</row>
    <row r="105" spans="1:13" x14ac:dyDescent="0.25">
      <c r="A105" s="320"/>
      <c r="B105" s="320"/>
      <c r="C105" s="320"/>
      <c r="D105" s="320"/>
      <c r="E105" s="320"/>
      <c r="F105" s="320"/>
      <c r="G105" s="320"/>
      <c r="H105" s="320"/>
      <c r="I105" s="320"/>
      <c r="J105" s="320"/>
      <c r="K105" s="320"/>
      <c r="L105" s="320"/>
      <c r="M105" s="320"/>
    </row>
    <row r="106" spans="1:13" x14ac:dyDescent="0.25">
      <c r="A106" s="320"/>
      <c r="B106" s="320"/>
      <c r="C106" s="320"/>
      <c r="D106" s="320"/>
      <c r="E106" s="320"/>
      <c r="F106" s="320"/>
      <c r="G106" s="320"/>
      <c r="H106" s="320"/>
      <c r="I106" s="320"/>
      <c r="J106" s="320"/>
      <c r="K106" s="320"/>
      <c r="L106" s="320"/>
      <c r="M106" s="320"/>
    </row>
    <row r="107" spans="1:13" x14ac:dyDescent="0.25">
      <c r="A107" s="320"/>
      <c r="B107" s="320"/>
      <c r="C107" s="320"/>
      <c r="D107" s="320"/>
      <c r="E107" s="320"/>
      <c r="F107" s="320"/>
      <c r="G107" s="320"/>
      <c r="H107" s="320"/>
      <c r="I107" s="320"/>
      <c r="J107" s="320"/>
      <c r="K107" s="320"/>
      <c r="L107" s="320"/>
      <c r="M107" s="320"/>
    </row>
    <row r="108" spans="1:13" x14ac:dyDescent="0.25">
      <c r="A108" s="320"/>
      <c r="B108" s="320"/>
      <c r="C108" s="320"/>
      <c r="D108" s="320"/>
      <c r="E108" s="320"/>
      <c r="F108" s="320"/>
      <c r="G108" s="320"/>
      <c r="H108" s="320"/>
      <c r="I108" s="320"/>
      <c r="J108" s="320"/>
      <c r="K108" s="320"/>
      <c r="L108" s="320"/>
      <c r="M108" s="320"/>
    </row>
    <row r="109" spans="1:13" x14ac:dyDescent="0.25">
      <c r="A109" s="320"/>
      <c r="B109" s="320"/>
      <c r="C109" s="320"/>
      <c r="D109" s="320"/>
      <c r="E109" s="320"/>
      <c r="F109" s="320"/>
      <c r="G109" s="320"/>
      <c r="H109" s="320"/>
      <c r="I109" s="320"/>
      <c r="J109" s="320"/>
      <c r="K109" s="320"/>
      <c r="L109" s="320"/>
      <c r="M109" s="320"/>
    </row>
    <row r="110" spans="1:13" x14ac:dyDescent="0.25">
      <c r="A110" s="320"/>
      <c r="B110" s="320"/>
      <c r="C110" s="320"/>
      <c r="D110" s="320"/>
      <c r="E110" s="320"/>
      <c r="F110" s="320"/>
      <c r="G110" s="320"/>
      <c r="H110" s="320"/>
      <c r="I110" s="320"/>
      <c r="J110" s="320"/>
      <c r="K110" s="320"/>
      <c r="L110" s="320"/>
      <c r="M110" s="320"/>
    </row>
    <row r="111" spans="1:13" ht="15.75" x14ac:dyDescent="0.25">
      <c r="A111" s="321" t="s">
        <v>129</v>
      </c>
      <c r="B111" s="321"/>
      <c r="C111" s="321"/>
      <c r="D111" s="321"/>
      <c r="E111" s="321"/>
      <c r="F111" s="321"/>
      <c r="G111" s="321" t="s">
        <v>130</v>
      </c>
      <c r="H111" s="321"/>
      <c r="I111" s="321"/>
      <c r="J111" s="321"/>
      <c r="K111" s="321"/>
      <c r="L111" s="321"/>
      <c r="M111" s="321"/>
    </row>
    <row r="112" spans="1:13" x14ac:dyDescent="0.25">
      <c r="A112" s="320"/>
      <c r="B112" s="320"/>
      <c r="C112" s="320"/>
      <c r="D112" s="320"/>
      <c r="E112" s="320"/>
      <c r="F112" s="320"/>
      <c r="G112" s="320"/>
      <c r="H112" s="320"/>
      <c r="I112" s="320"/>
      <c r="J112" s="320"/>
      <c r="K112" s="320"/>
      <c r="L112" s="320"/>
      <c r="M112" s="320"/>
    </row>
    <row r="113" spans="1:13" x14ac:dyDescent="0.25">
      <c r="A113" s="320"/>
      <c r="B113" s="320"/>
      <c r="C113" s="320"/>
      <c r="D113" s="320"/>
      <c r="E113" s="320"/>
      <c r="F113" s="320"/>
      <c r="G113" s="320"/>
      <c r="H113" s="320"/>
      <c r="I113" s="320"/>
      <c r="J113" s="320"/>
      <c r="K113" s="320"/>
      <c r="L113" s="320"/>
      <c r="M113" s="320"/>
    </row>
    <row r="114" spans="1:13" x14ac:dyDescent="0.25">
      <c r="A114" s="320"/>
      <c r="B114" s="320"/>
      <c r="C114" s="320"/>
      <c r="D114" s="320"/>
      <c r="E114" s="320"/>
      <c r="F114" s="320"/>
      <c r="G114" s="320"/>
      <c r="H114" s="320"/>
      <c r="I114" s="320"/>
      <c r="J114" s="320"/>
      <c r="K114" s="320"/>
      <c r="L114" s="320"/>
      <c r="M114" s="320"/>
    </row>
    <row r="115" spans="1:13" x14ac:dyDescent="0.25">
      <c r="A115" s="320"/>
      <c r="B115" s="320"/>
      <c r="C115" s="320"/>
      <c r="D115" s="320"/>
      <c r="E115" s="320"/>
      <c r="F115" s="320"/>
      <c r="G115" s="320"/>
      <c r="H115" s="320"/>
      <c r="I115" s="320"/>
      <c r="J115" s="320"/>
      <c r="K115" s="320"/>
      <c r="L115" s="320"/>
      <c r="M115" s="320"/>
    </row>
    <row r="116" spans="1:13" x14ac:dyDescent="0.25">
      <c r="A116" s="320"/>
      <c r="B116" s="320"/>
      <c r="C116" s="320"/>
      <c r="D116" s="320"/>
      <c r="E116" s="320"/>
      <c r="F116" s="320"/>
      <c r="G116" s="320"/>
      <c r="H116" s="320"/>
      <c r="I116" s="320"/>
      <c r="J116" s="320"/>
      <c r="K116" s="320"/>
      <c r="L116" s="320"/>
      <c r="M116" s="320"/>
    </row>
    <row r="117" spans="1:13" x14ac:dyDescent="0.25">
      <c r="A117" s="320"/>
      <c r="B117" s="320"/>
      <c r="C117" s="320"/>
      <c r="D117" s="320"/>
      <c r="E117" s="320"/>
      <c r="F117" s="320"/>
      <c r="G117" s="320"/>
      <c r="H117" s="320"/>
      <c r="I117" s="320"/>
      <c r="J117" s="320"/>
      <c r="K117" s="320"/>
      <c r="L117" s="320"/>
      <c r="M117" s="320"/>
    </row>
    <row r="118" spans="1:13" x14ac:dyDescent="0.25">
      <c r="A118" s="320"/>
      <c r="B118" s="320"/>
      <c r="C118" s="320"/>
      <c r="D118" s="320"/>
      <c r="E118" s="320"/>
      <c r="F118" s="320"/>
      <c r="G118" s="320"/>
      <c r="H118" s="320"/>
      <c r="I118" s="320"/>
      <c r="J118" s="320"/>
      <c r="K118" s="320"/>
      <c r="L118" s="320"/>
      <c r="M118" s="320"/>
    </row>
    <row r="119" spans="1:13" x14ac:dyDescent="0.25">
      <c r="A119" s="320"/>
      <c r="B119" s="320"/>
      <c r="C119" s="320"/>
      <c r="D119" s="320"/>
      <c r="E119" s="320"/>
      <c r="F119" s="320"/>
      <c r="G119" s="320"/>
      <c r="H119" s="320"/>
      <c r="I119" s="320"/>
      <c r="J119" s="320"/>
      <c r="K119" s="320"/>
      <c r="L119" s="320"/>
      <c r="M119" s="320"/>
    </row>
    <row r="120" spans="1:13" x14ac:dyDescent="0.25">
      <c r="A120" s="320"/>
      <c r="B120" s="320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</row>
    <row r="121" spans="1:13" x14ac:dyDescent="0.25">
      <c r="A121" s="320"/>
      <c r="B121" s="320"/>
      <c r="C121" s="320"/>
      <c r="D121" s="320"/>
      <c r="E121" s="320"/>
      <c r="F121" s="320"/>
      <c r="G121" s="320"/>
      <c r="H121" s="320"/>
      <c r="I121" s="320"/>
      <c r="J121" s="320"/>
      <c r="K121" s="320"/>
      <c r="L121" s="320"/>
      <c r="M121" s="320"/>
    </row>
    <row r="122" spans="1:13" x14ac:dyDescent="0.25">
      <c r="A122" s="320"/>
      <c r="B122" s="320"/>
      <c r="C122" s="320"/>
      <c r="D122" s="320"/>
      <c r="E122" s="320"/>
      <c r="F122" s="320"/>
      <c r="G122" s="320"/>
      <c r="H122" s="320"/>
      <c r="I122" s="320"/>
      <c r="J122" s="320"/>
      <c r="K122" s="320"/>
      <c r="L122" s="320"/>
      <c r="M122" s="320"/>
    </row>
    <row r="123" spans="1:13" x14ac:dyDescent="0.25">
      <c r="A123" s="320"/>
      <c r="B123" s="320"/>
      <c r="C123" s="320"/>
      <c r="D123" s="320"/>
      <c r="E123" s="320"/>
      <c r="F123" s="320"/>
      <c r="G123" s="320"/>
      <c r="H123" s="320"/>
      <c r="I123" s="320"/>
      <c r="J123" s="320"/>
      <c r="K123" s="320"/>
      <c r="L123" s="320"/>
      <c r="M123" s="320"/>
    </row>
    <row r="124" spans="1:13" x14ac:dyDescent="0.25">
      <c r="A124" s="320"/>
      <c r="B124" s="320"/>
      <c r="C124" s="320"/>
      <c r="D124" s="320"/>
      <c r="E124" s="320"/>
      <c r="F124" s="320"/>
      <c r="G124" s="320"/>
      <c r="H124" s="320"/>
      <c r="I124" s="320"/>
      <c r="J124" s="320"/>
      <c r="K124" s="320"/>
      <c r="L124" s="320"/>
      <c r="M124" s="320"/>
    </row>
    <row r="125" spans="1:13" x14ac:dyDescent="0.25">
      <c r="A125" s="320"/>
      <c r="B125" s="320"/>
      <c r="C125" s="320"/>
      <c r="D125" s="320"/>
      <c r="E125" s="320"/>
      <c r="F125" s="320"/>
      <c r="G125" s="320"/>
      <c r="H125" s="320"/>
      <c r="I125" s="320"/>
      <c r="J125" s="320"/>
      <c r="K125" s="320"/>
      <c r="L125" s="320"/>
      <c r="M125" s="320"/>
    </row>
    <row r="126" spans="1:13" x14ac:dyDescent="0.25">
      <c r="A126" s="320"/>
      <c r="B126" s="320"/>
      <c r="C126" s="320"/>
      <c r="D126" s="320"/>
      <c r="E126" s="320"/>
      <c r="F126" s="320"/>
      <c r="G126" s="320"/>
      <c r="H126" s="320"/>
      <c r="I126" s="320"/>
      <c r="J126" s="320"/>
      <c r="K126" s="320"/>
      <c r="L126" s="320"/>
      <c r="M126" s="320"/>
    </row>
    <row r="127" spans="1:13" x14ac:dyDescent="0.25">
      <c r="A127" s="320"/>
      <c r="B127" s="320"/>
      <c r="C127" s="320"/>
      <c r="D127" s="320"/>
      <c r="E127" s="320"/>
      <c r="F127" s="320"/>
      <c r="G127" s="320"/>
      <c r="H127" s="320"/>
      <c r="I127" s="320"/>
      <c r="J127" s="320"/>
      <c r="K127" s="320"/>
      <c r="L127" s="320"/>
      <c r="M127" s="320"/>
    </row>
    <row r="128" spans="1:13" x14ac:dyDescent="0.25">
      <c r="A128" s="320"/>
      <c r="B128" s="320"/>
      <c r="C128" s="320"/>
      <c r="D128" s="320"/>
      <c r="E128" s="320"/>
      <c r="F128" s="320"/>
      <c r="G128" s="320"/>
      <c r="H128" s="320"/>
      <c r="I128" s="320"/>
      <c r="J128" s="320"/>
      <c r="K128" s="320"/>
      <c r="L128" s="320"/>
      <c r="M128" s="320"/>
    </row>
    <row r="129" spans="1:13" ht="15.75" x14ac:dyDescent="0.25">
      <c r="A129" s="321" t="s">
        <v>128</v>
      </c>
      <c r="B129" s="321"/>
      <c r="C129" s="321"/>
      <c r="D129" s="321"/>
      <c r="E129" s="321"/>
      <c r="F129" s="321"/>
      <c r="G129" s="321"/>
      <c r="H129" s="321"/>
      <c r="I129" s="321"/>
      <c r="J129" s="321"/>
      <c r="K129" s="321"/>
      <c r="L129" s="321"/>
      <c r="M129" s="321"/>
    </row>
  </sheetData>
  <mergeCells count="35">
    <mergeCell ref="A75:F75"/>
    <mergeCell ref="G75:M75"/>
    <mergeCell ref="A76:F92"/>
    <mergeCell ref="G76:M92"/>
    <mergeCell ref="A93:F93"/>
    <mergeCell ref="G93:M93"/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horizontalDpi="360" verticalDpi="360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06</vt:lpstr>
      <vt:lpstr>MEMORIA DE CALCULO</vt:lpstr>
      <vt:lpstr>RELATÓRIO FOTOGRÁFICO</vt:lpstr>
      <vt:lpstr>'BM 06'!Area_de_impressao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2021-09-17T13:17:02Z</cp:lastPrinted>
  <dcterms:created xsi:type="dcterms:W3CDTF">2019-12-12T02:05:48Z</dcterms:created>
  <dcterms:modified xsi:type="dcterms:W3CDTF">2021-09-17T13:17:16Z</dcterms:modified>
</cp:coreProperties>
</file>