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do Costa e Silva\BM04\"/>
    </mc:Choice>
  </mc:AlternateContent>
  <bookViews>
    <workbookView xWindow="60" yWindow="5685" windowWidth="20325" windowHeight="5235" activeTab="2"/>
  </bookViews>
  <sheets>
    <sheet name="BM 04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1">'MEMORIA DE CALCULO'!$A$1:$M$238</definedName>
    <definedName name="_xlnm.Print_Area" localSheetId="2">'RELATÓRIO FOTOGRÁFICO'!$A$1:$M$93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2" i="3" l="1"/>
  <c r="J224" i="3" s="1"/>
  <c r="J210" i="3"/>
  <c r="J212" i="3" s="1"/>
  <c r="J200" i="3"/>
  <c r="J204" i="3" s="1"/>
  <c r="J203" i="3" s="1"/>
  <c r="H186" i="3"/>
  <c r="J188" i="3" s="1"/>
  <c r="J192" i="3" s="1"/>
  <c r="J191" i="3" s="1"/>
  <c r="H173" i="3"/>
  <c r="H171" i="3"/>
  <c r="D170" i="3"/>
  <c r="H170" i="3" s="1"/>
  <c r="F158" i="3"/>
  <c r="H158" i="3" s="1"/>
  <c r="D157" i="3"/>
  <c r="H157" i="3" s="1"/>
  <c r="F145" i="3"/>
  <c r="J147" i="3" s="1"/>
  <c r="J151" i="3" s="1"/>
  <c r="J150" i="3" s="1"/>
  <c r="D133" i="3"/>
  <c r="B133" i="3"/>
  <c r="H133" i="3" s="1"/>
  <c r="J135" i="3" s="1"/>
  <c r="H121" i="3"/>
  <c r="J123" i="3" s="1"/>
  <c r="J175" i="3" l="1"/>
  <c r="J160" i="3"/>
  <c r="J164" i="3" s="1"/>
  <c r="J163" i="3" s="1"/>
  <c r="F109" i="3"/>
  <c r="J111" i="3" l="1"/>
  <c r="H93" i="3"/>
  <c r="H92" i="3"/>
  <c r="H91" i="3"/>
  <c r="H90" i="3"/>
  <c r="H89" i="3"/>
  <c r="H84" i="3"/>
  <c r="H83" i="3"/>
  <c r="H82" i="3"/>
  <c r="H81" i="3"/>
  <c r="H80" i="3"/>
  <c r="B79" i="3"/>
  <c r="H79" i="3" s="1"/>
  <c r="B78" i="3"/>
  <c r="H78" i="3" s="1"/>
  <c r="H77" i="3"/>
  <c r="H76" i="3"/>
  <c r="H75" i="3"/>
  <c r="H64" i="3"/>
  <c r="H63" i="3"/>
  <c r="H62" i="3"/>
  <c r="H61" i="3"/>
  <c r="H60" i="3"/>
  <c r="H55" i="3"/>
  <c r="H54" i="3"/>
  <c r="H53" i="3"/>
  <c r="H52" i="3"/>
  <c r="H51" i="3"/>
  <c r="B50" i="3"/>
  <c r="H50" i="3" s="1"/>
  <c r="B49" i="3"/>
  <c r="H49" i="3" s="1"/>
  <c r="H48" i="3"/>
  <c r="H47" i="3"/>
  <c r="H46" i="3"/>
  <c r="H23" i="3"/>
  <c r="H22" i="3"/>
  <c r="H17" i="3"/>
  <c r="J66" i="3" l="1"/>
  <c r="J69" i="3" s="1"/>
  <c r="J70" i="3" s="1"/>
  <c r="J95" i="3"/>
  <c r="J98" i="3" s="1"/>
  <c r="J99" i="3" s="1"/>
  <c r="H34" i="3" l="1"/>
  <c r="H35" i="3"/>
  <c r="H32" i="3"/>
  <c r="H33" i="3"/>
  <c r="H26" i="3"/>
  <c r="H24" i="3"/>
  <c r="H31" i="3"/>
  <c r="B21" i="3"/>
  <c r="H21" i="3" s="1"/>
  <c r="H25" i="3"/>
  <c r="B20" i="3"/>
  <c r="H20" i="3" s="1"/>
  <c r="H18" i="3"/>
  <c r="H19" i="3"/>
  <c r="J37" i="3" l="1"/>
  <c r="O24" i="3"/>
  <c r="O25" i="3"/>
  <c r="J123" i="1"/>
  <c r="J124" i="1"/>
  <c r="J125" i="1"/>
  <c r="J126" i="1"/>
  <c r="J127" i="1"/>
  <c r="J128" i="1"/>
  <c r="J129" i="1"/>
  <c r="J130" i="1"/>
  <c r="J131" i="1"/>
  <c r="J133" i="1"/>
  <c r="J134" i="1"/>
  <c r="J135" i="1"/>
  <c r="J136" i="1"/>
  <c r="J137" i="1"/>
  <c r="J138" i="1"/>
  <c r="J188" i="1"/>
  <c r="J189" i="1"/>
  <c r="J190" i="1"/>
  <c r="J191" i="1"/>
  <c r="J192" i="1"/>
  <c r="J193" i="1"/>
  <c r="J194" i="1"/>
  <c r="J195" i="1"/>
  <c r="J196" i="1"/>
  <c r="J197" i="1"/>
  <c r="J187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6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41" i="1"/>
  <c r="O26" i="3" l="1"/>
  <c r="J91" i="1" l="1"/>
  <c r="J228" i="3" l="1"/>
  <c r="J227" i="3" s="1"/>
  <c r="J216" i="3"/>
  <c r="J215" i="3" s="1"/>
  <c r="J179" i="3"/>
  <c r="J178" i="3" s="1"/>
  <c r="J139" i="3"/>
  <c r="J138" i="3" s="1"/>
  <c r="J127" i="3"/>
  <c r="J126" i="3" s="1"/>
  <c r="J119" i="1" l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50" i="1" l="1"/>
  <c r="J51" i="1"/>
  <c r="J52" i="1"/>
  <c r="J53" i="1"/>
  <c r="J54" i="1"/>
  <c r="J49" i="1"/>
  <c r="J99" i="1" l="1"/>
  <c r="J98" i="1"/>
  <c r="N70" i="1" l="1"/>
  <c r="N71" i="1"/>
  <c r="N69" i="1"/>
  <c r="K71" i="1"/>
  <c r="K70" i="1"/>
  <c r="J86" i="1" l="1"/>
  <c r="J85" i="1"/>
  <c r="N123" i="1"/>
  <c r="J19" i="1"/>
  <c r="K19" i="1" s="1"/>
  <c r="N183" i="1"/>
  <c r="L183" i="1"/>
  <c r="M183" i="1"/>
  <c r="M181" i="1"/>
  <c r="M182" i="1"/>
  <c r="L181" i="1"/>
  <c r="L182" i="1"/>
  <c r="K182" i="1"/>
  <c r="K181" i="1"/>
  <c r="N156" i="1"/>
  <c r="N155" i="1"/>
  <c r="L156" i="1"/>
  <c r="M156" i="1"/>
  <c r="L155" i="1"/>
  <c r="M155" i="1"/>
  <c r="N134" i="1"/>
  <c r="N135" i="1"/>
  <c r="N136" i="1"/>
  <c r="N137" i="1"/>
  <c r="N138" i="1"/>
  <c r="N133" i="1"/>
  <c r="M134" i="1"/>
  <c r="M135" i="1"/>
  <c r="M136" i="1"/>
  <c r="M137" i="1"/>
  <c r="M138" i="1"/>
  <c r="M133" i="1"/>
  <c r="L134" i="1"/>
  <c r="L135" i="1"/>
  <c r="L136" i="1"/>
  <c r="L137" i="1"/>
  <c r="L138" i="1"/>
  <c r="L133" i="1"/>
  <c r="M124" i="1"/>
  <c r="M125" i="1"/>
  <c r="M126" i="1"/>
  <c r="M127" i="1"/>
  <c r="M128" i="1"/>
  <c r="M129" i="1"/>
  <c r="M130" i="1"/>
  <c r="M131" i="1"/>
  <c r="N124" i="1"/>
  <c r="N125" i="1"/>
  <c r="N126" i="1"/>
  <c r="N127" i="1"/>
  <c r="N128" i="1"/>
  <c r="N129" i="1"/>
  <c r="N130" i="1"/>
  <c r="N131" i="1"/>
  <c r="M123" i="1"/>
  <c r="L124" i="1"/>
  <c r="L125" i="1"/>
  <c r="L126" i="1"/>
  <c r="L127" i="1"/>
  <c r="L128" i="1"/>
  <c r="L129" i="1"/>
  <c r="L130" i="1"/>
  <c r="L131" i="1"/>
  <c r="L123" i="1"/>
  <c r="N117" i="1"/>
  <c r="N118" i="1"/>
  <c r="N119" i="1"/>
  <c r="N120" i="1"/>
  <c r="N116" i="1"/>
  <c r="M117" i="1"/>
  <c r="M118" i="1"/>
  <c r="M119" i="1"/>
  <c r="M120" i="1"/>
  <c r="M116" i="1"/>
  <c r="L117" i="1"/>
  <c r="L118" i="1"/>
  <c r="L119" i="1"/>
  <c r="L120" i="1"/>
  <c r="L116" i="1"/>
  <c r="N111" i="1"/>
  <c r="N112" i="1"/>
  <c r="N113" i="1"/>
  <c r="N114" i="1"/>
  <c r="L114" i="1"/>
  <c r="M114" i="1"/>
  <c r="L113" i="1"/>
  <c r="M113" i="1"/>
  <c r="L112" i="1"/>
  <c r="M112" i="1"/>
  <c r="L111" i="1"/>
  <c r="M111" i="1"/>
  <c r="K106" i="1"/>
  <c r="K107" i="1"/>
  <c r="N108" i="1"/>
  <c r="N109" i="1"/>
  <c r="N110" i="1"/>
  <c r="K105" i="1"/>
  <c r="M105" i="1"/>
  <c r="M106" i="1"/>
  <c r="M107" i="1"/>
  <c r="M108" i="1"/>
  <c r="M109" i="1"/>
  <c r="M110" i="1"/>
  <c r="M104" i="1"/>
  <c r="L105" i="1"/>
  <c r="L106" i="1"/>
  <c r="L107" i="1"/>
  <c r="L108" i="1"/>
  <c r="L109" i="1"/>
  <c r="L110" i="1"/>
  <c r="K111" i="1"/>
  <c r="K112" i="1"/>
  <c r="K113" i="1"/>
  <c r="K114" i="1"/>
  <c r="K116" i="1"/>
  <c r="K117" i="1"/>
  <c r="K118" i="1"/>
  <c r="K119" i="1"/>
  <c r="K120" i="1"/>
  <c r="K124" i="1"/>
  <c r="K125" i="1"/>
  <c r="K126" i="1"/>
  <c r="K127" i="1"/>
  <c r="K128" i="1"/>
  <c r="K129" i="1"/>
  <c r="K130" i="1"/>
  <c r="K131" i="1"/>
  <c r="K133" i="1"/>
  <c r="K134" i="1"/>
  <c r="K135" i="1"/>
  <c r="K136" i="1"/>
  <c r="K137" i="1"/>
  <c r="K138" i="1"/>
  <c r="M139" i="1" l="1"/>
  <c r="N139" i="1"/>
  <c r="N181" i="1"/>
  <c r="O181" i="1" s="1"/>
  <c r="K123" i="1"/>
  <c r="K183" i="1"/>
  <c r="O183" i="1"/>
  <c r="O134" i="1"/>
  <c r="O130" i="1"/>
  <c r="N182" i="1"/>
  <c r="O182" i="1" s="1"/>
  <c r="K156" i="1"/>
  <c r="O156" i="1"/>
  <c r="K155" i="1"/>
  <c r="O155" i="1"/>
  <c r="O138" i="1"/>
  <c r="O126" i="1"/>
  <c r="O135" i="1"/>
  <c r="O131" i="1"/>
  <c r="O117" i="1"/>
  <c r="O124" i="1"/>
  <c r="O133" i="1"/>
  <c r="O116" i="1"/>
  <c r="O113" i="1"/>
  <c r="O119" i="1"/>
  <c r="O114" i="1"/>
  <c r="O118" i="1"/>
  <c r="O120" i="1"/>
  <c r="O129" i="1"/>
  <c r="O128" i="1"/>
  <c r="O111" i="1"/>
  <c r="O127" i="1"/>
  <c r="O136" i="1"/>
  <c r="O112" i="1"/>
  <c r="O125" i="1"/>
  <c r="O137" i="1"/>
  <c r="O123" i="1"/>
  <c r="N107" i="1"/>
  <c r="O107" i="1" s="1"/>
  <c r="N106" i="1"/>
  <c r="O106" i="1" s="1"/>
  <c r="O110" i="1"/>
  <c r="O109" i="1"/>
  <c r="O108" i="1"/>
  <c r="K110" i="1"/>
  <c r="K109" i="1"/>
  <c r="K108" i="1"/>
  <c r="N105" i="1"/>
  <c r="O105" i="1" s="1"/>
  <c r="O97" i="1" l="1"/>
  <c r="J75" i="1"/>
  <c r="J76" i="1"/>
  <c r="J77" i="1"/>
  <c r="J74" i="1"/>
  <c r="J84" i="1"/>
  <c r="N84" i="1" s="1"/>
  <c r="N86" i="1"/>
  <c r="N85" i="1"/>
  <c r="M84" i="1"/>
  <c r="M85" i="1"/>
  <c r="M86" i="1"/>
  <c r="L84" i="1"/>
  <c r="L85" i="1"/>
  <c r="L86" i="1"/>
  <c r="K85" i="1"/>
  <c r="K86" i="1"/>
  <c r="J15" i="1"/>
  <c r="L70" i="1"/>
  <c r="L71" i="1"/>
  <c r="J69" i="1"/>
  <c r="K69" i="1" s="1"/>
  <c r="J70" i="1"/>
  <c r="J71" i="1"/>
  <c r="M70" i="1"/>
  <c r="M71" i="1"/>
  <c r="M69" i="1"/>
  <c r="J65" i="1"/>
  <c r="M58" i="1"/>
  <c r="M59" i="1"/>
  <c r="M60" i="1"/>
  <c r="L58" i="1"/>
  <c r="L59" i="1"/>
  <c r="L60" i="1"/>
  <c r="L57" i="1"/>
  <c r="L55" i="1"/>
  <c r="J59" i="1"/>
  <c r="K59" i="1" s="1"/>
  <c r="J60" i="1"/>
  <c r="K60" i="1" s="1"/>
  <c r="J58" i="1"/>
  <c r="K58" i="1" s="1"/>
  <c r="J57" i="1"/>
  <c r="N57" i="1" s="1"/>
  <c r="J55" i="1"/>
  <c r="N55" i="1" s="1"/>
  <c r="M62" i="1"/>
  <c r="M61" i="1" s="1"/>
  <c r="M57" i="1"/>
  <c r="M55" i="1"/>
  <c r="L34" i="1"/>
  <c r="L35" i="1"/>
  <c r="L36" i="1"/>
  <c r="L37" i="1"/>
  <c r="L38" i="1"/>
  <c r="L39" i="1"/>
  <c r="L33" i="1"/>
  <c r="L27" i="1"/>
  <c r="L28" i="1"/>
  <c r="L29" i="1"/>
  <c r="L30" i="1"/>
  <c r="L31" i="1"/>
  <c r="M33" i="1"/>
  <c r="M34" i="1"/>
  <c r="M35" i="1"/>
  <c r="M36" i="1"/>
  <c r="M37" i="1"/>
  <c r="M38" i="1"/>
  <c r="M39" i="1"/>
  <c r="J25" i="1"/>
  <c r="J26" i="1"/>
  <c r="J27" i="1"/>
  <c r="N27" i="1" s="1"/>
  <c r="J28" i="1"/>
  <c r="K28" i="1" s="1"/>
  <c r="J29" i="1"/>
  <c r="N29" i="1" s="1"/>
  <c r="J30" i="1"/>
  <c r="K30" i="1" s="1"/>
  <c r="J31" i="1"/>
  <c r="K31" i="1" s="1"/>
  <c r="J33" i="1"/>
  <c r="N33" i="1" s="1"/>
  <c r="J34" i="1"/>
  <c r="K34" i="1" s="1"/>
  <c r="J35" i="1"/>
  <c r="K35" i="1" s="1"/>
  <c r="J36" i="1"/>
  <c r="K36" i="1" s="1"/>
  <c r="J37" i="1"/>
  <c r="N37" i="1" s="1"/>
  <c r="J38" i="1"/>
  <c r="N38" i="1" s="1"/>
  <c r="J39" i="1"/>
  <c r="N39" i="1" s="1"/>
  <c r="J24" i="1"/>
  <c r="M28" i="1"/>
  <c r="M29" i="1"/>
  <c r="M30" i="1"/>
  <c r="M31" i="1"/>
  <c r="M27" i="1"/>
  <c r="J18" i="1"/>
  <c r="J20" i="1"/>
  <c r="K20" i="1" s="1"/>
  <c r="M56" i="1" l="1"/>
  <c r="O85" i="1"/>
  <c r="O84" i="1"/>
  <c r="K84" i="1"/>
  <c r="O86" i="1"/>
  <c r="N58" i="1"/>
  <c r="O58" i="1" s="1"/>
  <c r="K55" i="1"/>
  <c r="N59" i="1"/>
  <c r="O59" i="1" s="1"/>
  <c r="N60" i="1"/>
  <c r="O60" i="1" s="1"/>
  <c r="O71" i="1"/>
  <c r="O70" i="1"/>
  <c r="L56" i="1"/>
  <c r="O55" i="1"/>
  <c r="N31" i="1"/>
  <c r="O31" i="1" s="1"/>
  <c r="K57" i="1"/>
  <c r="O57" i="1"/>
  <c r="N30" i="1"/>
  <c r="O30" i="1" s="1"/>
  <c r="N34" i="1"/>
  <c r="O34" i="1" s="1"/>
  <c r="N36" i="1"/>
  <c r="O36" i="1" s="1"/>
  <c r="O27" i="1"/>
  <c r="N35" i="1"/>
  <c r="O35" i="1" s="1"/>
  <c r="K39" i="1"/>
  <c r="K33" i="1"/>
  <c r="L32" i="1"/>
  <c r="O38" i="1"/>
  <c r="O37" i="1"/>
  <c r="O39" i="1"/>
  <c r="O33" i="1"/>
  <c r="K29" i="1"/>
  <c r="N28" i="1"/>
  <c r="O28" i="1" s="1"/>
  <c r="K27" i="1"/>
  <c r="K38" i="1"/>
  <c r="K37" i="1"/>
  <c r="O29" i="1"/>
  <c r="N56" i="1" l="1"/>
  <c r="J40" i="3"/>
  <c r="J90" i="1" l="1"/>
  <c r="J89" i="1"/>
  <c r="J115" i="3" l="1"/>
  <c r="J114" i="3" s="1"/>
  <c r="J68" i="1" l="1"/>
  <c r="J62" i="1"/>
  <c r="K62" i="1" s="1"/>
  <c r="J44" i="1" l="1"/>
  <c r="J45" i="1"/>
  <c r="J46" i="1"/>
  <c r="J47" i="1"/>
  <c r="J43" i="1"/>
  <c r="K47" i="1" l="1"/>
  <c r="K46" i="1"/>
  <c r="K45" i="1"/>
  <c r="K44" i="1"/>
  <c r="A2" i="3" l="1"/>
  <c r="J41" i="3" l="1"/>
  <c r="M197" i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67" i="1"/>
  <c r="L167" i="1"/>
  <c r="M166" i="1"/>
  <c r="L166" i="1"/>
  <c r="M165" i="1"/>
  <c r="L165" i="1"/>
  <c r="M164" i="1"/>
  <c r="L164" i="1"/>
  <c r="M163" i="1"/>
  <c r="L163" i="1"/>
  <c r="M162" i="1"/>
  <c r="L162" i="1"/>
  <c r="M161" i="1"/>
  <c r="L161" i="1"/>
  <c r="M158" i="1"/>
  <c r="L158" i="1"/>
  <c r="M157" i="1"/>
  <c r="L157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5" i="1"/>
  <c r="L95" i="1"/>
  <c r="J95" i="1"/>
  <c r="M94" i="1"/>
  <c r="L94" i="1"/>
  <c r="J94" i="1"/>
  <c r="M93" i="1"/>
  <c r="L93" i="1"/>
  <c r="J93" i="1"/>
  <c r="M92" i="1"/>
  <c r="L92" i="1"/>
  <c r="J92" i="1"/>
  <c r="M91" i="1"/>
  <c r="L91" i="1"/>
  <c r="M90" i="1"/>
  <c r="L90" i="1"/>
  <c r="M89" i="1"/>
  <c r="L89" i="1"/>
  <c r="M83" i="1"/>
  <c r="M87" i="1" s="1"/>
  <c r="L83" i="1"/>
  <c r="J83" i="1"/>
  <c r="M82" i="1"/>
  <c r="L82" i="1"/>
  <c r="J82" i="1"/>
  <c r="M81" i="1"/>
  <c r="L81" i="1"/>
  <c r="J81" i="1"/>
  <c r="M80" i="1"/>
  <c r="L80" i="1"/>
  <c r="J80" i="1"/>
  <c r="M77" i="1"/>
  <c r="L77" i="1"/>
  <c r="M76" i="1"/>
  <c r="L76" i="1"/>
  <c r="M75" i="1"/>
  <c r="L75" i="1"/>
  <c r="M74" i="1"/>
  <c r="L74" i="1"/>
  <c r="L69" i="1"/>
  <c r="M68" i="1"/>
  <c r="M72" i="1" s="1"/>
  <c r="L68" i="1"/>
  <c r="M65" i="1"/>
  <c r="M66" i="1" s="1"/>
  <c r="L65" i="1"/>
  <c r="L66" i="1" s="1"/>
  <c r="L62" i="1"/>
  <c r="L61" i="1" s="1"/>
  <c r="M54" i="1"/>
  <c r="L54" i="1"/>
  <c r="M53" i="1"/>
  <c r="L53" i="1"/>
  <c r="M52" i="1"/>
  <c r="L52" i="1"/>
  <c r="M51" i="1"/>
  <c r="L51" i="1"/>
  <c r="M50" i="1"/>
  <c r="L50" i="1"/>
  <c r="M49" i="1"/>
  <c r="L49" i="1"/>
  <c r="M47" i="1"/>
  <c r="L47" i="1"/>
  <c r="N47" i="1"/>
  <c r="M46" i="1"/>
  <c r="L46" i="1"/>
  <c r="N46" i="1"/>
  <c r="M45" i="1"/>
  <c r="L45" i="1"/>
  <c r="N45" i="1"/>
  <c r="M44" i="1"/>
  <c r="L44" i="1"/>
  <c r="N44" i="1"/>
  <c r="M43" i="1"/>
  <c r="L43" i="1"/>
  <c r="M26" i="1"/>
  <c r="L26" i="1"/>
  <c r="M25" i="1"/>
  <c r="L25" i="1"/>
  <c r="M24" i="1"/>
  <c r="L24" i="1"/>
  <c r="M20" i="1"/>
  <c r="L20" i="1"/>
  <c r="N20" i="1"/>
  <c r="M19" i="1"/>
  <c r="L19" i="1"/>
  <c r="N19" i="1"/>
  <c r="M18" i="1"/>
  <c r="L18" i="1"/>
  <c r="M15" i="1"/>
  <c r="M16" i="1" s="1"/>
  <c r="L15" i="1"/>
  <c r="N15" i="1"/>
  <c r="M42" i="1" l="1"/>
  <c r="M48" i="1"/>
  <c r="M78" i="1"/>
  <c r="M198" i="1"/>
  <c r="L198" i="1"/>
  <c r="L199" i="1" s="1"/>
  <c r="N6" i="1" s="1"/>
  <c r="L184" i="1"/>
  <c r="M184" i="1"/>
  <c r="L159" i="1"/>
  <c r="M96" i="1"/>
  <c r="M199" i="1" s="1"/>
  <c r="L139" i="1"/>
  <c r="L72" i="1"/>
  <c r="L96" i="1"/>
  <c r="L87" i="1"/>
  <c r="L78" i="1"/>
  <c r="L42" i="1"/>
  <c r="L48" i="1"/>
  <c r="L23" i="1"/>
  <c r="L40" i="1" s="1"/>
  <c r="N24" i="1"/>
  <c r="O24" i="1" s="1"/>
  <c r="K24" i="1"/>
  <c r="N25" i="1"/>
  <c r="O25" i="1" s="1"/>
  <c r="K25" i="1"/>
  <c r="N26" i="1"/>
  <c r="O26" i="1" s="1"/>
  <c r="K26" i="1"/>
  <c r="O46" i="1"/>
  <c r="O47" i="1"/>
  <c r="O44" i="1"/>
  <c r="O20" i="1"/>
  <c r="O19" i="1"/>
  <c r="N149" i="1"/>
  <c r="O149" i="1" s="1"/>
  <c r="K149" i="1"/>
  <c r="N177" i="1"/>
  <c r="O177" i="1" s="1"/>
  <c r="K177" i="1"/>
  <c r="N191" i="1"/>
  <c r="O191" i="1" s="1"/>
  <c r="K191" i="1"/>
  <c r="N51" i="1"/>
  <c r="O51" i="1" s="1"/>
  <c r="K51" i="1"/>
  <c r="N83" i="1"/>
  <c r="O83" i="1" s="1"/>
  <c r="K83" i="1"/>
  <c r="N93" i="1"/>
  <c r="O93" i="1" s="1"/>
  <c r="K93" i="1"/>
  <c r="N101" i="1"/>
  <c r="O101" i="1" s="1"/>
  <c r="K101" i="1"/>
  <c r="N77" i="1"/>
  <c r="O77" i="1" s="1"/>
  <c r="K77" i="1"/>
  <c r="N104" i="1"/>
  <c r="O104" i="1" s="1"/>
  <c r="K104" i="1"/>
  <c r="N147" i="1"/>
  <c r="O147" i="1" s="1"/>
  <c r="K147" i="1"/>
  <c r="N157" i="1"/>
  <c r="O157" i="1" s="1"/>
  <c r="K157" i="1"/>
  <c r="N167" i="1"/>
  <c r="O167" i="1" s="1"/>
  <c r="K167" i="1"/>
  <c r="N175" i="1"/>
  <c r="O175" i="1" s="1"/>
  <c r="K175" i="1"/>
  <c r="N189" i="1"/>
  <c r="O189" i="1" s="1"/>
  <c r="K189" i="1"/>
  <c r="N197" i="1"/>
  <c r="O197" i="1" s="1"/>
  <c r="K197" i="1"/>
  <c r="N80" i="1"/>
  <c r="K80" i="1"/>
  <c r="N98" i="1"/>
  <c r="O98" i="1" s="1"/>
  <c r="K98" i="1"/>
  <c r="N141" i="1"/>
  <c r="O141" i="1" s="1"/>
  <c r="K141" i="1"/>
  <c r="N161" i="1"/>
  <c r="O161" i="1" s="1"/>
  <c r="K161" i="1"/>
  <c r="N169" i="1"/>
  <c r="O169" i="1" s="1"/>
  <c r="K169" i="1"/>
  <c r="N74" i="1"/>
  <c r="K74" i="1"/>
  <c r="N144" i="1"/>
  <c r="O144" i="1" s="1"/>
  <c r="K144" i="1"/>
  <c r="N152" i="1"/>
  <c r="O152" i="1" s="1"/>
  <c r="K152" i="1"/>
  <c r="N164" i="1"/>
  <c r="O164" i="1" s="1"/>
  <c r="K164" i="1"/>
  <c r="N172" i="1"/>
  <c r="K172" i="1"/>
  <c r="N180" i="1"/>
  <c r="O180" i="1" s="1"/>
  <c r="K180" i="1"/>
  <c r="N194" i="1"/>
  <c r="O194" i="1" s="1"/>
  <c r="K194" i="1"/>
  <c r="L16" i="1"/>
  <c r="L21" i="1"/>
  <c r="N49" i="1"/>
  <c r="K49" i="1"/>
  <c r="N81" i="1"/>
  <c r="O81" i="1" s="1"/>
  <c r="K81" i="1"/>
  <c r="N91" i="1"/>
  <c r="O91" i="1" s="1"/>
  <c r="K91" i="1"/>
  <c r="N99" i="1"/>
  <c r="O99" i="1" s="1"/>
  <c r="K99" i="1"/>
  <c r="N142" i="1"/>
  <c r="O142" i="1" s="1"/>
  <c r="K142" i="1"/>
  <c r="N150" i="1"/>
  <c r="O150" i="1" s="1"/>
  <c r="K150" i="1"/>
  <c r="N162" i="1"/>
  <c r="O162" i="1" s="1"/>
  <c r="K162" i="1"/>
  <c r="N170" i="1"/>
  <c r="O170" i="1" s="1"/>
  <c r="K170" i="1"/>
  <c r="N178" i="1"/>
  <c r="O178" i="1" s="1"/>
  <c r="K178" i="1"/>
  <c r="N192" i="1"/>
  <c r="O192" i="1" s="1"/>
  <c r="K192" i="1"/>
  <c r="N52" i="1"/>
  <c r="O52" i="1" s="1"/>
  <c r="K52" i="1"/>
  <c r="N62" i="1"/>
  <c r="M159" i="1"/>
  <c r="N148" i="1"/>
  <c r="O148" i="1" s="1"/>
  <c r="K148" i="1"/>
  <c r="N158" i="1"/>
  <c r="O158" i="1" s="1"/>
  <c r="K158" i="1"/>
  <c r="N168" i="1"/>
  <c r="O168" i="1" s="1"/>
  <c r="K168" i="1"/>
  <c r="N176" i="1"/>
  <c r="O176" i="1" s="1"/>
  <c r="K176" i="1"/>
  <c r="N190" i="1"/>
  <c r="K190" i="1"/>
  <c r="N145" i="1"/>
  <c r="O145" i="1" s="1"/>
  <c r="K145" i="1"/>
  <c r="N153" i="1"/>
  <c r="O153" i="1" s="1"/>
  <c r="K153" i="1"/>
  <c r="N165" i="1"/>
  <c r="O165" i="1" s="1"/>
  <c r="K165" i="1"/>
  <c r="N173" i="1"/>
  <c r="O173" i="1" s="1"/>
  <c r="K173" i="1"/>
  <c r="N187" i="1"/>
  <c r="K187" i="1"/>
  <c r="N195" i="1"/>
  <c r="O195" i="1" s="1"/>
  <c r="K195" i="1"/>
  <c r="N82" i="1"/>
  <c r="O82" i="1" s="1"/>
  <c r="K82" i="1"/>
  <c r="N92" i="1"/>
  <c r="O92" i="1" s="1"/>
  <c r="K92" i="1"/>
  <c r="N100" i="1"/>
  <c r="O100" i="1" s="1"/>
  <c r="K100" i="1"/>
  <c r="N143" i="1"/>
  <c r="O143" i="1" s="1"/>
  <c r="K143" i="1"/>
  <c r="N151" i="1"/>
  <c r="O151" i="1" s="1"/>
  <c r="K151" i="1"/>
  <c r="N163" i="1"/>
  <c r="O163" i="1" s="1"/>
  <c r="K163" i="1"/>
  <c r="N171" i="1"/>
  <c r="O171" i="1" s="1"/>
  <c r="K171" i="1"/>
  <c r="N179" i="1"/>
  <c r="O179" i="1" s="1"/>
  <c r="K179" i="1"/>
  <c r="N193" i="1"/>
  <c r="O193" i="1" s="1"/>
  <c r="K193" i="1"/>
  <c r="N75" i="1"/>
  <c r="O75" i="1" s="1"/>
  <c r="K75" i="1"/>
  <c r="N94" i="1"/>
  <c r="O94" i="1" s="1"/>
  <c r="K94" i="1"/>
  <c r="N102" i="1"/>
  <c r="O102" i="1" s="1"/>
  <c r="K102" i="1"/>
  <c r="O45" i="1"/>
  <c r="N53" i="1"/>
  <c r="O53" i="1" s="1"/>
  <c r="K53" i="1"/>
  <c r="N76" i="1"/>
  <c r="O76" i="1" s="1"/>
  <c r="K76" i="1"/>
  <c r="N95" i="1"/>
  <c r="O95" i="1" s="1"/>
  <c r="K95" i="1"/>
  <c r="N103" i="1"/>
  <c r="O103" i="1" s="1"/>
  <c r="K103" i="1"/>
  <c r="N146" i="1"/>
  <c r="O146" i="1" s="1"/>
  <c r="K146" i="1"/>
  <c r="N154" i="1"/>
  <c r="O154" i="1" s="1"/>
  <c r="K154" i="1"/>
  <c r="N166" i="1"/>
  <c r="O166" i="1" s="1"/>
  <c r="K166" i="1"/>
  <c r="N174" i="1"/>
  <c r="O174" i="1" s="1"/>
  <c r="K174" i="1"/>
  <c r="N188" i="1"/>
  <c r="O188" i="1" s="1"/>
  <c r="K188" i="1"/>
  <c r="N196" i="1"/>
  <c r="O196" i="1" s="1"/>
  <c r="K196" i="1"/>
  <c r="N89" i="1"/>
  <c r="K89" i="1"/>
  <c r="N90" i="1"/>
  <c r="O90" i="1" s="1"/>
  <c r="K90" i="1"/>
  <c r="N68" i="1"/>
  <c r="O68" i="1" s="1"/>
  <c r="K68" i="1"/>
  <c r="N54" i="1"/>
  <c r="O54" i="1" s="1"/>
  <c r="K54" i="1"/>
  <c r="N50" i="1"/>
  <c r="O50" i="1" s="1"/>
  <c r="K50" i="1"/>
  <c r="N43" i="1"/>
  <c r="K43" i="1"/>
  <c r="N18" i="1"/>
  <c r="O18" i="1" s="1"/>
  <c r="K18" i="1"/>
  <c r="N65" i="1"/>
  <c r="K65" i="1"/>
  <c r="M21" i="1"/>
  <c r="M40" i="1"/>
  <c r="N16" i="1"/>
  <c r="O80" i="1" l="1"/>
  <c r="O79" i="1" s="1"/>
  <c r="N87" i="1"/>
  <c r="M63" i="1"/>
  <c r="O43" i="1"/>
  <c r="N42" i="1"/>
  <c r="O49" i="1"/>
  <c r="N48" i="1"/>
  <c r="O62" i="1"/>
  <c r="N61" i="1"/>
  <c r="O74" i="1"/>
  <c r="O73" i="1" s="1"/>
  <c r="N78" i="1"/>
  <c r="O69" i="1"/>
  <c r="O67" i="1" s="1"/>
  <c r="N72" i="1"/>
  <c r="N198" i="1"/>
  <c r="O187" i="1"/>
  <c r="O172" i="1"/>
  <c r="O160" i="1" s="1"/>
  <c r="N184" i="1"/>
  <c r="N96" i="1"/>
  <c r="L63" i="1"/>
  <c r="N40" i="1"/>
  <c r="O22" i="1"/>
  <c r="O17" i="1"/>
  <c r="N159" i="1"/>
  <c r="O140" i="1"/>
  <c r="O89" i="1"/>
  <c r="O88" i="1" s="1"/>
  <c r="O190" i="1"/>
  <c r="N21" i="1"/>
  <c r="N66" i="1"/>
  <c r="O65" i="1"/>
  <c r="O64" i="1" s="1"/>
  <c r="N63" i="1" l="1"/>
  <c r="N199" i="1" s="1"/>
  <c r="O199" i="1" s="1"/>
  <c r="O41" i="1"/>
  <c r="O185" i="1"/>
  <c r="J2" i="1"/>
  <c r="N7" i="1" l="1"/>
  <c r="N8" i="1" s="1"/>
  <c r="N200" i="1" l="1"/>
  <c r="M200" i="1"/>
</calcChain>
</file>

<file path=xl/sharedStrings.xml><?xml version="1.0" encoding="utf-8"?>
<sst xmlns="http://schemas.openxmlformats.org/spreadsheetml/2006/main" count="1040" uniqueCount="457">
  <si>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</si>
  <si>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</si>
  <si>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</si>
  <si>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</si>
  <si>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</si>
  <si>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</si>
  <si>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</si>
  <si>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</si>
  <si>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</si>
  <si>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</si>
  <si>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</si>
  <si>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</si>
  <si>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</si>
  <si>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2.3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</si>
  <si>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</si>
  <si>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</si>
  <si>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</si>
  <si>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</si>
  <si>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</si>
  <si>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</si>
  <si>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</si>
  <si>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</si>
  <si>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</si>
  <si>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</si>
  <si>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</si>
  <si>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</si>
  <si>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</si>
  <si>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</si>
  <si>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</si>
  <si>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</si>
  <si>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</si>
  <si>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</si>
  <si>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</si>
  <si>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</si>
  <si>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</si>
  <si>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</si>
  <si>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</si>
  <si>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</si>
  <si>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</si>
  <si>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</si>
  <si>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</si>
  <si>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</si>
  <si>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</si>
  <si>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</si>
  <si>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</si>
  <si>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</si>
  <si>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</si>
  <si>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</si>
  <si>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9.7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</si>
  <si>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</si>
  <si>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</si>
  <si>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</si>
  <si>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</si>
  <si>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</si>
  <si>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</si>
  <si>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</si>
  <si>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</si>
  <si>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</si>
  <si>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</si>
  <si>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</si>
  <si>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</si>
  <si>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</si>
  <si>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</si>
  <si>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</si>
  <si>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</si>
  <si>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</si>
  <si>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</si>
  <si>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</si>
  <si>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</si>
  <si>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</si>
  <si>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</si>
  <si>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</si>
  <si>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</si>
  <si>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</si>
  <si>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</si>
  <si>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</si>
  <si>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</si>
  <si>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</si>
  <si>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</si>
  <si>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</si>
  <si>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</si>
  <si>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</si>
  <si>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</si>
  <si>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</si>
  <si>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</si>
  <si>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</si>
  <si>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</si>
  <si>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</si>
  <si>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</si>
  <si>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</si>
  <si>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12</t>
  </si>
  <si>
    <t>12.1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</si>
  <si>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</si>
  <si>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</si>
  <si>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</si>
  <si>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</si>
  <si>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</si>
  <si>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</si>
  <si>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</si>
  <si>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</si>
  <si>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</si>
  <si>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</si>
  <si>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</si>
  <si>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</si>
  <si>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</si>
  <si>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</si>
  <si>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</si>
  <si>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</si>
  <si>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</si>
  <si>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</si>
  <si>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</si>
  <si>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</si>
  <si>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</si>
  <si>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</si>
  <si>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</si>
  <si>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</si>
  <si>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</si>
  <si>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</si>
  <si>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</si>
  <si>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</si>
  <si>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</si>
  <si>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</si>
  <si>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</si>
  <si>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</si>
  <si>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</si>
  <si>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</si>
  <si>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</si>
  <si>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</si>
  <si>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Quantitativo levantado através do projeto.</t>
  </si>
  <si>
    <t>Quantidade  =</t>
  </si>
  <si>
    <t>QUANT.</t>
  </si>
  <si>
    <t>ORDEM DE SERVIÇO: 001/2018</t>
  </si>
  <si>
    <t>FOTO 11 Placa da Obra</t>
  </si>
  <si>
    <t>FOTO 11 Ponto de esgoto de 100mm</t>
  </si>
  <si>
    <t>FOTO 12 Registo de gaveta</t>
  </si>
  <si>
    <t>Larg.</t>
  </si>
  <si>
    <t>m  x</t>
  </si>
  <si>
    <t>Quantidade</t>
  </si>
  <si>
    <t>Comp.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</si>
  <si>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</si>
  <si>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</si>
  <si>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</si>
  <si>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</si>
  <si>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</si>
  <si>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ATERRO MANUAL DE VALAS COM AREIA PARA ATERRO E COMPACTAÇÃO MECANIZADA. AF_05/2016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</si>
  <si>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</si>
  <si>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</si>
  <si>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</si>
  <si>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</si>
  <si>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</si>
  <si>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</si>
  <si>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</si>
  <si>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</si>
  <si>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</si>
  <si>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</si>
  <si>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</si>
  <si>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</si>
  <si>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</si>
  <si>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ARMAÇÃO DE BLOCO, VIGA BALDRAME OU SAPATA UTILIZANDO AÇO CA-50 DE 6,3 MM - MONTAGEM. AF_06/2017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</si>
  <si>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</si>
  <si>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</si>
  <si>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</si>
  <si>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</si>
  <si>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</si>
  <si>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</si>
  <si>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</si>
  <si>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</si>
  <si>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</si>
  <si>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</si>
  <si>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</si>
  <si>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</si>
  <si>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</si>
  <si>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</si>
  <si>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CINTA DE AMARRAÇÃO DE ALVENARIA MOLDADA IN LOCO COM UTILIZAÇÃO DE BLOCOS CANALETA. AF_03/2016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</si>
  <si>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</si>
  <si>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</si>
  <si>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</si>
  <si>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</si>
  <si>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</si>
  <si>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</si>
  <si>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</si>
  <si>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</si>
  <si>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</si>
  <si>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</si>
  <si>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</si>
  <si>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</si>
  <si>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</si>
  <si>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</si>
  <si>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4.2.7</t>
  </si>
  <si>
    <t>VERGAS E CONTRAVERGAS</t>
  </si>
  <si>
    <t>4.3.1</t>
  </si>
  <si>
    <t>4.3.2</t>
  </si>
  <si>
    <t>4.3.3</t>
  </si>
  <si>
    <t>4.3.4</t>
  </si>
  <si>
    <t>4.4.1</t>
  </si>
  <si>
    <t>LAJES</t>
  </si>
  <si>
    <t>LAJE PRE-MOLDADA P/FORRO, SOBRECARGA 100KG/M2, VAOS ATE 3,50M/E=8CM, C/LAJOTAS E CAP.C/CONC FCK=20MPA, 3CM, INTER-EIXO 38CM, C/ESCORAMENTO (REAPR.3X) E FERRAGEM NEGATIVA</t>
  </si>
  <si>
    <t>MONTAGEM E DESMONTAGEM DE FÔRMA DE PILARES RETANGULARES E ESTRUTURAS SIMILARES COM ÁREA MÉDIA DAS SEÇÕES MAIOR QUE 0,25 M², PÉ-DIREITO SIMPLES, EM CHAPA DE MADEIRA COMPENSADA PLASTIFICADA, 18 UTILIZAÇÕES. AF_12/2015</t>
  </si>
  <si>
    <t>ARMAÇÃO DE LAJE DE UMA ESTRUTURA CONVENCIONAL DE CONCRETO ARMADO EM UMA EDIFICAÇÃO TÉRREA OU SOBRADO UTILIZANDO AÇO CA-50 DE 12,5 MM - MONTAGEM. AF_12/2015</t>
  </si>
  <si>
    <t>VERGA MOLDADA IN LOCO EM CONCRETO PARA JANELAS COM ATÉ 1,5 M DE VÃO. AF_03/2016</t>
  </si>
  <si>
    <t>CONTRAVERGA MOLDADA IN LOCO EM CONCRETO PARA VÃOS DE ATÉ 1,5 M DE COMPRIMENTO.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</si>
  <si>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</si>
  <si>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</si>
  <si>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</si>
  <si>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</si>
  <si>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</si>
  <si>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</si>
  <si>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</si>
  <si>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REVISAO GERAL DE TELHADOS DE TELHAS CERAMICAS</t>
  </si>
  <si>
    <t>TELHAMENTO COM TELHA CERÂMICA CAPA-CANAL, TIPO COLONIAL, COM MAIS DE 2 ÁGUAS,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</si>
  <si>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</si>
  <si>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</si>
  <si>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</si>
  <si>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EXECUÇÃO DE PASSEIO EM PISO INTERTRAVADO, COM BLOCO RETANGULAR COR NATURAL DE 20 X 10 CM, ESPESSURA 6 CM. AF_12/2015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</si>
  <si>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</si>
  <si>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</si>
  <si>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</si>
  <si>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</si>
  <si>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COBOGO DE CONCRETO (ELEMENTO VAZADO), 7X50X50CM, ASSENTADO COM ARGAMASSA TRACO 1:3 (CIMENTO E AREIA)</t>
  </si>
  <si>
    <t>PORTA DE CORRER DE ALUMÍNIO, COM DUAS FOLHAS PARA VIDRO, INCLUSO VIDRO LISO INCOLOR, FECHADURA E PUXADOR, SEM ALIZAR. AF_12/2019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</si>
  <si>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</si>
  <si>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</si>
  <si>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0107/2020</t>
  </si>
  <si>
    <t>0011/2020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</si>
  <si>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</si>
  <si>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</si>
  <si>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</si>
  <si>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</si>
  <si>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</si>
  <si>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</si>
  <si>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</si>
  <si>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</si>
  <si>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REVESTIMENTO CERÂMICO PARA PAREDES INTERNAS COM PLACAS TIPO ESMALTADA EXTRA DE DIMENSÕES 25X35 CM APLICADAS EM AMBIENTES DE ÁREA MAIOR QUE 5 M² NA ALTURA INTEIRA DAS PAREDES. AF_06/2014</t>
  </si>
  <si>
    <t xml:space="preserve">LOUÇAS E METAIS </t>
  </si>
  <si>
    <t>10.18.1</t>
  </si>
  <si>
    <t>10.18.2</t>
  </si>
  <si>
    <t>10.18.3</t>
  </si>
  <si>
    <t>10.18.4</t>
  </si>
  <si>
    <t>10.18.5</t>
  </si>
  <si>
    <t>UNIDADES DE TRATAMENTO</t>
  </si>
  <si>
    <t>10.19.1</t>
  </si>
  <si>
    <t>TANQUE SÉPTICO</t>
  </si>
  <si>
    <t>10.19.1.1</t>
  </si>
  <si>
    <t>CAIXA DE GORDURA SIMPLES (CAPACIDADE: 36L), RETANGULAR, EM ALVENARIA COM TIJOLOS CERÂMICOS MACIÇOS, DIMENSÕES INTERNAS = 0,2X0,4 M, ALTURA INTERNA = 0,8 M. AF_05/2018</t>
  </si>
  <si>
    <t>CAIXA DE INSPEÇÃO EM CONCRETO PRÉ-MOLDADO DN 60CM COM TAMPA H= 60CM - FORNECIMENTO E INSTALACAO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</si>
  <si>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</si>
  <si>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</si>
  <si>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</si>
  <si>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</si>
  <si>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</si>
  <si>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</si>
  <si>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</si>
  <si>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</si>
  <si>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</si>
  <si>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</si>
  <si>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</si>
  <si>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</si>
  <si>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</si>
  <si>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</si>
  <si>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</si>
  <si>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</si>
  <si>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</si>
  <si>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PIA DE COZINHA COM BANCADA EM AO INOX, DIM 1,80X0,60, COM 01 CUBA, SIFO CROMADO, VLVULA CROMADA, TORNEIRA CROMADA, CONCRETADA E ASSENTADA.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</si>
  <si>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</si>
  <si>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</si>
  <si>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10.19.1.2</t>
  </si>
  <si>
    <t>10.19.1.3</t>
  </si>
  <si>
    <t>10.19.1.4</t>
  </si>
  <si>
    <t>10.19.1.5</t>
  </si>
  <si>
    <t>10.19.1.6</t>
  </si>
  <si>
    <t>10.19.1.7</t>
  </si>
  <si>
    <t>10.19.1.8</t>
  </si>
  <si>
    <t>10.19.1.9</t>
  </si>
  <si>
    <t>SUMIDOURO</t>
  </si>
  <si>
    <t>10.19.2</t>
  </si>
  <si>
    <t>10.19.2.1</t>
  </si>
  <si>
    <t>10.19.2.2</t>
  </si>
  <si>
    <t>10.19.2.3</t>
  </si>
  <si>
    <t>10.19.2.4</t>
  </si>
  <si>
    <t>10.19.2.5</t>
  </si>
  <si>
    <t>10.19.2.6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</si>
  <si>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</si>
  <si>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</si>
  <si>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</si>
  <si>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</si>
  <si>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</si>
  <si>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</si>
  <si>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VEDAÇAO,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</si>
  <si>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</si>
  <si>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</si>
  <si>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</si>
  <si>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</si>
  <si>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JOELHO PVC SOLDAVEL COM ROSCA 90º AGUA FRIA 25MMX3/4" - FORNECIMENTO E INSTALACAO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</si>
  <si>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</si>
  <si>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</si>
  <si>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JOELHO REDUCAO PVC SOLDAVEL 90º AGUA FRIA 25X20MM - FORNECIMENTO E INSTALACAO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</si>
  <si>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</si>
  <si>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</si>
  <si>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</si>
  <si>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</si>
  <si>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</si>
  <si>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</si>
  <si>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</si>
  <si>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</si>
  <si>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</si>
  <si>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</si>
  <si>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</si>
  <si>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</si>
  <si>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</si>
  <si>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</si>
  <si>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</si>
  <si>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</si>
  <si>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</si>
  <si>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</si>
  <si>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</si>
  <si>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</si>
  <si>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</si>
  <si>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</si>
  <si>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</si>
  <si>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</si>
  <si>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</si>
  <si>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</si>
  <si>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</si>
  <si>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</si>
  <si>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</si>
  <si>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</si>
  <si>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</si>
  <si>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</si>
  <si>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</si>
  <si>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</si>
  <si>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</si>
  <si>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</si>
  <si>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</si>
  <si>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</si>
  <si>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10 MM², ANTI-CHAMA 0,6/1,0 KV, PARA DISTRIBUIÇÃO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</si>
  <si>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</si>
  <si>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</si>
  <si>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</si>
  <si>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</si>
  <si>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</si>
  <si>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</si>
  <si>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</si>
  <si>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DISJUNTOR MONOPOLAR TIPO DIN, CORRENTE NOMINAL DE 10A - FORNECIMENTO E INSTALAÇÃO. AF_04/2016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</si>
  <si>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</si>
  <si>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</si>
  <si>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</si>
  <si>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</si>
  <si>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DISJUNTOR BIPOLAR DR 25 A  - DISPOSITIVO RESIDUAL DIFERENCIAL, TIPO AC, 30MA, REF.5SM1 312-OMB, SIEMENS OU SIMILAR</t>
  </si>
  <si>
    <t>LUMINÁRIA TIPO PLAFON, DE SOBREPOR, COM 1 LÂMPADA LED 25WFORNECIMENTO E INSTALAÇÃO</t>
  </si>
  <si>
    <t>LUMINÁRIA TIPO PLAFON, DE SOBREPOR, COM 1 LÂMPADA FLUORESCENTE DE 15W- FORNECIMENTO E INSTALAÇÃO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</si>
  <si>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</si>
  <si>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</si>
  <si>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</si>
  <si>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</si>
  <si>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</si>
  <si>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</si>
  <si>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</si>
  <si>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</si>
  <si>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</si>
  <si>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</si>
  <si>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</si>
  <si>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</si>
  <si>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</si>
  <si>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</si>
  <si>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</si>
  <si>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ALVENARIA DE VEDAÇÃO DE BLOCOS CERÂMICOS FURADOS NA HORIZONTAL DE 14X9X19CM (ESPESSURA 14CM, BLOCO DEITADO) DE PAREDES COM ÁREA LÍQUIDA MAIOR OU IGUAL A 6M² SEM VÃOS E ARGAMASSA DE ASSENTAMENTO COM PREPARO MANUAL. AF_06/2014</t>
  </si>
  <si>
    <t>EMBASAMENTO C/PEDRA ARGAMASSADA UTILIZANDO ARG.CIM/AREIA 1:4</t>
  </si>
  <si>
    <t>REATERRO MANUAL DE VALAS COM COMPACTAÇÃO MECANIZADA. AF_04/2016</t>
  </si>
  <si>
    <t>CHAPISCO APLICADO EM ALVENARIA (COM PRESENÇA DE VÃOS) E ESTRUTURAS DE CONCRETO DE FACHADA, COM COLHER DE PEDREIRO.  ARGAMASSA TRAÇO 1:3 COM PREPARO EM BETONEIRA 400L. AF_06/2014</t>
  </si>
  <si>
    <t>CAIACAO INT OU EXT SOBRE REVESTIMENTO LISO C/ADOCAO DE FIXADOR COM    COM DUAS DEMAOS</t>
  </si>
  <si>
    <t>EXECUÇÃO DE PASSEIO (CALÇADA) OU PISO DE CONCRETO COM CONCRETO MOLDADO IN LOCO, USINADO, ACABAMENTO CONVENCIONAL, ESPESSURA 6 CM, ARMADO. AF_07/2016</t>
  </si>
  <si>
    <t>CORRIMÃO SIMPLES, DIÂMETRO EXTERNO = 1 1/2", EM AÇO GALVANIZADO. AF_04/2019_P</t>
  </si>
  <si>
    <t>RAMPA PADRÃO PARA ACESSO DE DEFICIENTES A PASSEIO PÚBLICO, EM CONCRETO SIMPLES FCK=25MPA, DESEMPOLADA, PINTADA EM NOVACOR, 02 DEMÃOS E PISO TÁTIL DE ALERTA/DIRECIONAL.</t>
  </si>
  <si>
    <t>CONSTRUTORA: PLANFORTE CONSTRUÇÕES E PRESTADORA DE SERVIÇOS EIRELI - EPP</t>
  </si>
  <si>
    <t>TP 006/2020</t>
  </si>
  <si>
    <t>TOMADA DE PEÇO: TP 006/2020</t>
  </si>
  <si>
    <t>REFORMA DA UBS DO COSTA E SILVA</t>
  </si>
  <si>
    <t>OBRA: REFORMA DA UBSF DO COSTA E SILVA</t>
  </si>
  <si>
    <t>MEDIÇÃO ATUAL</t>
  </si>
  <si>
    <t>BUCHA DE REDUÇÃO LONGA DE PVC RÍGIDO SOLDÁVEL, MARROM, DIÂM = 50 X 25MM</t>
  </si>
  <si>
    <t>ELETRODUTO FLEXÍVEL CORRUGADO REFORÇADO, PVC, DN 25 MM (3/4"), PARA CIRCUITOS TERMINAIS, INSTALADO EM PAREDE - FORNECIMENTO E INSTALAÇÃO. AF_12/2015</t>
  </si>
  <si>
    <t>150 dias</t>
  </si>
  <si>
    <t>m  =</t>
  </si>
  <si>
    <t>Volume</t>
  </si>
  <si>
    <t>m =</t>
  </si>
  <si>
    <t>114 dias</t>
  </si>
  <si>
    <t xml:space="preserve">FOTO 02 Escada de entrada </t>
  </si>
  <si>
    <t xml:space="preserve">m  </t>
  </si>
  <si>
    <t>BM04</t>
  </si>
  <si>
    <t xml:space="preserve">9.0 REVESTIMENTO E PINTURA </t>
  </si>
  <si>
    <t>9.4 APLICAÇÃO E LIXAMENTO DE MASSA LÁTEX EM PAREDES, DUAS DEMÃOS.</t>
  </si>
  <si>
    <t>Comp. (x2)</t>
  </si>
  <si>
    <t>Larg. (x2)</t>
  </si>
  <si>
    <t>Altura</t>
  </si>
  <si>
    <t>Sala enfermagem</t>
  </si>
  <si>
    <t>Posto enfermagem</t>
  </si>
  <si>
    <t xml:space="preserve">Consutório Médico </t>
  </si>
  <si>
    <t>Circulação</t>
  </si>
  <si>
    <t xml:space="preserve">Consultório Odontológico </t>
  </si>
  <si>
    <t>Sala de espera</t>
  </si>
  <si>
    <t>Parede no final do corredor</t>
  </si>
  <si>
    <t>DESCONTOS</t>
  </si>
  <si>
    <t>Portas</t>
  </si>
  <si>
    <t xml:space="preserve">Comp. </t>
  </si>
  <si>
    <t>Meia parede</t>
  </si>
  <si>
    <t>Recepção (Meia parede)</t>
  </si>
  <si>
    <t>Cobogó</t>
  </si>
  <si>
    <t>Abertura</t>
  </si>
  <si>
    <t xml:space="preserve">Janela </t>
  </si>
  <si>
    <t>Janela</t>
  </si>
  <si>
    <t xml:space="preserve">Recepção </t>
  </si>
  <si>
    <t>9.5 APLICAÇÃO DE FUNDO SELADOR ACRÍLICO EM PAREDES, UMA DEMÃO.</t>
  </si>
  <si>
    <t>Área externa</t>
  </si>
  <si>
    <t>Serviço Medido: REVESTIMENTO E INSTALAÇÃO SANITÁRIA</t>
  </si>
  <si>
    <t>9.6 APLICAÇÃO MANUAL DE PINTURA COM TINTA LÁTEX ACRÍLICA EM PAREDES, DUAS DEMÃOS</t>
  </si>
  <si>
    <t>10.0 INSTALAÇÕES SANITÁRIAS</t>
  </si>
  <si>
    <t>Fossa</t>
  </si>
  <si>
    <t>m  +</t>
  </si>
  <si>
    <t xml:space="preserve">Larg. </t>
  </si>
  <si>
    <t>Area</t>
  </si>
  <si>
    <t>Espessura</t>
  </si>
  <si>
    <t>Desconto</t>
  </si>
  <si>
    <t xml:space="preserve">m x </t>
  </si>
  <si>
    <t>m x</t>
  </si>
  <si>
    <t>Sumidouro</t>
  </si>
  <si>
    <t>Área do circulo</t>
  </si>
  <si>
    <t>3,14 x 0,9 x 0,9</t>
  </si>
  <si>
    <t>m²  x</t>
  </si>
  <si>
    <t xml:space="preserve">m² </t>
  </si>
  <si>
    <t>Perimetro de um círculo</t>
  </si>
  <si>
    <t>x</t>
  </si>
  <si>
    <t>Pi</t>
  </si>
  <si>
    <t>Raio</t>
  </si>
  <si>
    <t xml:space="preserve"> m =</t>
  </si>
  <si>
    <t>10.19.2.2 PREPARO DE FUNDO DE VALA COM LARGURA MENOR QUE 1,5 M, EM LOCAL COM NÍVEL BAIXO DE INTERFERÊNCIA</t>
  </si>
  <si>
    <t>10.19.2 SUMIDOURO</t>
  </si>
  <si>
    <t>11.19.2.1 PREPARO DE FUNDO DE VALA COM LARGURA MENOR QUE 1,5 M, EM LOCAL COM NÍVEL BAIXO DE INTERFERÊNCIA</t>
  </si>
  <si>
    <t>10.19.2.3 ALVENARIA BLOCO CERMICO VEDAÇAO, 9X19X24CM, E=19CM, COM ARGAMASSA T5 - 1:2:8 (CIMENTO/CAL/AREIA), JUNTA=1CM - REV.08</t>
  </si>
  <si>
    <t>10.19.1.8 BARRA LISA COM ARGAMASSA TRACO 1:4 (CIMENTO E AREIA GROSSA), ESPESSURA 2,0CM, INCLUSO ADITIVO IMPERMEABILIZANTE, PREPARO MECANICO DA ARGAMASSA</t>
  </si>
  <si>
    <t>10.19.1.6 DO SERVIÇO DE ALVENARIA DE VEDAÇÃO DE BLOCOS VAZADOS DE CONCRETO DE 14X19X39CM (ESPESSURA 14CM), PARA EDIFICAÇÃO HABITACIONAL UNIFAMILIAR (CASA) E EDIFICAÇÃO PÚBLICA PADRÃO.</t>
  </si>
  <si>
    <t xml:space="preserve">10.19.1.5 EXECUÇÃO DE PASSEIO (CALÇADA) OU PISO DE CONCRETO COM CONCRETO MOLDADO IN LOCO, USINADO, ACABAMENTO CONVENCIONAL, ESPESSURA 10 CM, ARMADO. </t>
  </si>
  <si>
    <t>10.19.1.4 MONTAGEM E DESMONTAGEM DE FÔRMA DE PILARES RETANGULARES E ESTRUTURAS SIMILARES COM ÁREA MÉDIA DAS SEÇÕES MAIOR QUE 0,25 M², PÉ-DIREITO SIMPLES, EM CHAPA DE MADEIRA COMPENSADA PLASTIFICADA, 10 UTILIZAÇÕES.</t>
  </si>
  <si>
    <t>10.19.1.3 LASTRO DE CONCRETO, PREPARO MECÂNICO, INCLUSOS ADITIVO IMPERMEABILIZANTE, LANÇAMENTO E ADENSAMENTO</t>
  </si>
  <si>
    <t>10.19.1.2 PREPARO DE FUNDO DE VALA COM LARGURA MENOR QUE 1,5 M, EM LOCAL COM NÍVEL BAIXO DE INTERFERÊNCIA</t>
  </si>
  <si>
    <t>10.19.1 TANQUE SÉPTICO</t>
  </si>
  <si>
    <t>10.19 UNIDADES DE TRATAMENTOS</t>
  </si>
  <si>
    <t>10.19.2.5 CAMADA DRENANTE COM BRITA NUM 3</t>
  </si>
  <si>
    <t>RELATÓRIO FOTOGRÁFICO BM04</t>
  </si>
  <si>
    <t>21/01/2021 a 26/05/2021</t>
  </si>
  <si>
    <t>FOTO 01 - Execução da Fossa</t>
  </si>
  <si>
    <t>FOTO 04 Laje do Sumidouro</t>
  </si>
  <si>
    <t>FOTO 03 Laje da Fossa</t>
  </si>
  <si>
    <t>FOTO 05 Revestimento na Área externa</t>
  </si>
  <si>
    <t>FOTO 06  Revestimento na Área externa</t>
  </si>
  <si>
    <t>FOTO 07 Revestimento de Pintura Interno</t>
  </si>
  <si>
    <t>FOTO 08 Revestimento de Pintura Interno</t>
  </si>
  <si>
    <t>FOTO 09 Revestimento de Pintura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</si>
</sst>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36"/>
      <color rgb="FFFFFFFF"/>
      <name val="Calibri"/>
      <family val="2"/>
    </font>
    <font>
      <b/>
      <sz val="36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6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2" fontId="5" fillId="0" borderId="10" xfId="6" applyNumberFormat="1" applyFont="1" applyBorder="1"/>
    <xf numFmtId="0" fontId="5" fillId="0" borderId="0" xfId="6" applyFont="1" applyBorder="1"/>
    <xf numFmtId="2" fontId="5" fillId="0" borderId="0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4" fontId="15" fillId="0" borderId="11" xfId="6" applyNumberFormat="1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30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11" borderId="7" xfId="0" applyFont="1" applyFill="1" applyBorder="1" applyAlignment="1">
      <alignment vertical="top" wrapTex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2" fontId="29" fillId="0" borderId="10" xfId="0" applyNumberFormat="1" applyFont="1" applyFill="1" applyBorder="1" applyAlignment="1">
      <alignment horizontal="right" vertical="top" indent="1" shrinkToFit="1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3" fontId="34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5" fillId="7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4" fontId="5" fillId="0" borderId="0" xfId="6" applyNumberFormat="1" applyFont="1" applyBorder="1"/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0" fontId="5" fillId="0" borderId="9" xfId="4" applyFont="1" applyBorder="1"/>
    <xf numFmtId="2" fontId="5" fillId="0" borderId="9" xfId="4" applyNumberFormat="1" applyFont="1" applyBorder="1"/>
    <xf numFmtId="2" fontId="5" fillId="0" borderId="4" xfId="4" applyNumberFormat="1" applyFont="1" applyBorder="1"/>
    <xf numFmtId="4" fontId="15" fillId="0" borderId="5" xfId="6" applyNumberFormat="1" applyFont="1" applyBorder="1"/>
    <xf numFmtId="2" fontId="5" fillId="0" borderId="10" xfId="6" applyNumberFormat="1" applyFont="1" applyBorder="1" applyAlignment="1">
      <alignment horizontal="right"/>
    </xf>
    <xf numFmtId="2" fontId="5" fillId="0" borderId="0" xfId="6" applyNumberFormat="1" applyFont="1" applyBorder="1" applyAlignment="1">
      <alignment horizontal="right"/>
    </xf>
    <xf numFmtId="2" fontId="5" fillId="0" borderId="8" xfId="6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39" fillId="5" borderId="15" xfId="0" applyNumberFormat="1" applyFont="1" applyFill="1" applyBorder="1" applyAlignment="1">
      <alignment horizontal="center" vertical="center"/>
    </xf>
    <xf numFmtId="49" fontId="39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168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5" fillId="4" borderId="15" xfId="0" applyNumberFormat="1" applyFont="1" applyFill="1" applyBorder="1" applyAlignment="1">
      <alignment vertical="center" wrapText="1"/>
    </xf>
    <xf numFmtId="0" fontId="5" fillId="5" borderId="15" xfId="0" applyNumberFormat="1" applyFont="1" applyFill="1" applyBorder="1" applyAlignment="1">
      <alignment vertical="center" wrapText="1"/>
    </xf>
    <xf numFmtId="168" fontId="3" fillId="4" borderId="15" xfId="0" applyNumberFormat="1" applyFont="1" applyFill="1" applyBorder="1" applyAlignment="1">
      <alignment horizontal="center" vertical="center" wrapText="1"/>
    </xf>
    <xf numFmtId="2" fontId="5" fillId="5" borderId="15" xfId="0" applyNumberFormat="1" applyFont="1" applyFill="1" applyBorder="1" applyAlignment="1">
      <alignment vertical="center" wrapText="1"/>
    </xf>
    <xf numFmtId="49" fontId="39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2" fontId="40" fillId="0" borderId="15" xfId="0" applyNumberFormat="1" applyFont="1" applyBorder="1" applyAlignment="1">
      <alignment vertical="center"/>
    </xf>
    <xf numFmtId="0" fontId="5" fillId="0" borderId="0" xfId="6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2" fontId="5" fillId="0" borderId="0" xfId="4" applyNumberFormat="1" applyFont="1" applyBorder="1"/>
    <xf numFmtId="4" fontId="15" fillId="0" borderId="0" xfId="6" applyNumberFormat="1" applyFont="1" applyBorder="1"/>
    <xf numFmtId="2" fontId="5" fillId="0" borderId="0" xfId="6" applyNumberFormat="1" applyFont="1" applyBorder="1" applyAlignment="1">
      <alignment horizontal="center"/>
    </xf>
    <xf numFmtId="49" fontId="5" fillId="0" borderId="15" xfId="0" applyNumberFormat="1" applyFont="1" applyFill="1" applyBorder="1" applyAlignment="1">
      <alignment horizontal="left" vertical="center" wrapText="1"/>
    </xf>
    <xf numFmtId="14" fontId="0" fillId="0" borderId="0" xfId="0" applyNumberFormat="1"/>
    <xf numFmtId="2" fontId="5" fillId="0" borderId="6" xfId="4" applyNumberFormat="1" applyFont="1" applyBorder="1"/>
    <xf numFmtId="4" fontId="15" fillId="0" borderId="8" xfId="6" applyNumberFormat="1" applyFont="1" applyBorder="1"/>
    <xf numFmtId="0" fontId="5" fillId="0" borderId="11" xfId="6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2" fontId="5" fillId="0" borderId="9" xfId="6" applyNumberFormat="1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5" fillId="0" borderId="15" xfId="4" applyFont="1" applyBorder="1" applyAlignment="1">
      <alignment wrapText="1"/>
    </xf>
    <xf numFmtId="0" fontId="5" fillId="0" borderId="0" xfId="4" applyFont="1" applyBorder="1" applyAlignment="1">
      <alignment wrapText="1"/>
    </xf>
    <xf numFmtId="0" fontId="5" fillId="0" borderId="9" xfId="4" applyFont="1" applyBorder="1" applyAlignment="1">
      <alignment wrapText="1"/>
    </xf>
    <xf numFmtId="2" fontId="5" fillId="0" borderId="10" xfId="4" applyNumberFormat="1" applyFont="1" applyBorder="1"/>
    <xf numFmtId="0" fontId="5" fillId="0" borderId="4" xfId="4" applyFont="1" applyBorder="1" applyAlignment="1">
      <alignment wrapText="1"/>
    </xf>
    <xf numFmtId="0" fontId="5" fillId="0" borderId="13" xfId="4" applyFont="1" applyBorder="1" applyAlignment="1">
      <alignment wrapText="1"/>
    </xf>
    <xf numFmtId="4" fontId="15" fillId="0" borderId="10" xfId="6" applyNumberFormat="1" applyFont="1" applyBorder="1"/>
    <xf numFmtId="2" fontId="5" fillId="0" borderId="10" xfId="6" applyNumberFormat="1" applyFont="1" applyBorder="1" applyAlignment="1">
      <alignment horizontal="center"/>
    </xf>
    <xf numFmtId="2" fontId="5" fillId="0" borderId="9" xfId="6" applyNumberFormat="1" applyFont="1" applyBorder="1" applyAlignment="1">
      <alignment horizontal="right"/>
    </xf>
    <xf numFmtId="2" fontId="5" fillId="0" borderId="4" xfId="6" applyNumberFormat="1" applyFont="1" applyBorder="1" applyAlignment="1">
      <alignment horizontal="right"/>
    </xf>
    <xf numFmtId="2" fontId="5" fillId="0" borderId="6" xfId="6" applyNumberFormat="1" applyFont="1" applyBorder="1" applyAlignment="1">
      <alignment horizontal="right"/>
    </xf>
    <xf numFmtId="0" fontId="5" fillId="0" borderId="14" xfId="4" applyFont="1" applyBorder="1" applyAlignment="1">
      <alignment wrapText="1"/>
    </xf>
    <xf numFmtId="2" fontId="5" fillId="0" borderId="6" xfId="6" applyNumberFormat="1" applyFont="1" applyBorder="1"/>
    <xf numFmtId="2" fontId="5" fillId="0" borderId="9" xfId="6" applyNumberFormat="1" applyFont="1" applyBorder="1"/>
    <xf numFmtId="0" fontId="5" fillId="0" borderId="11" xfId="6" applyFont="1" applyBorder="1" applyAlignment="1">
      <alignment vertical="center"/>
    </xf>
    <xf numFmtId="2" fontId="5" fillId="0" borderId="11" xfId="6" applyNumberFormat="1" applyFont="1" applyBorder="1" applyAlignment="1">
      <alignment vertical="center"/>
    </xf>
    <xf numFmtId="0" fontId="5" fillId="0" borderId="15" xfId="6" applyFont="1" applyBorder="1"/>
    <xf numFmtId="4" fontId="5" fillId="0" borderId="9" xfId="6" applyNumberFormat="1" applyFont="1" applyBorder="1"/>
    <xf numFmtId="0" fontId="5" fillId="0" borderId="8" xfId="6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19" fillId="6" borderId="10" xfId="0" applyNumberFormat="1" applyFont="1" applyFill="1" applyBorder="1" applyAlignment="1">
      <alignment horizontal="left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6" applyFont="1" applyBorder="1" applyAlignment="1">
      <alignment horizontal="center"/>
    </xf>
    <xf numFmtId="0" fontId="21" fillId="6" borderId="9" xfId="6" applyFont="1" applyFill="1" applyBorder="1"/>
    <xf numFmtId="0" fontId="21" fillId="6" borderId="10" xfId="6" applyFont="1" applyFill="1" applyBorder="1"/>
    <xf numFmtId="4" fontId="5" fillId="0" borderId="9" xfId="6" applyNumberFormat="1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1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2" fontId="5" fillId="0" borderId="9" xfId="6" applyNumberFormat="1" applyFont="1" applyBorder="1" applyAlignment="1">
      <alignment horizontal="center"/>
    </xf>
    <xf numFmtId="2" fontId="5" fillId="0" borderId="11" xfId="6" applyNumberFormat="1" applyFont="1" applyBorder="1" applyAlignment="1">
      <alignment horizontal="center"/>
    </xf>
    <xf numFmtId="0" fontId="15" fillId="4" borderId="9" xfId="6" applyFont="1" applyFill="1" applyBorder="1" applyAlignment="1">
      <alignment wrapText="1"/>
    </xf>
    <xf numFmtId="0" fontId="14" fillId="4" borderId="10" xfId="6" applyFont="1" applyFill="1" applyBorder="1" applyAlignment="1">
      <alignment wrapText="1"/>
    </xf>
    <xf numFmtId="0" fontId="14" fillId="4" borderId="11" xfId="6" applyFont="1" applyFill="1" applyBorder="1" applyAlignment="1">
      <alignment wrapText="1"/>
    </xf>
    <xf numFmtId="4" fontId="5" fillId="0" borderId="10" xfId="6" applyNumberFormat="1" applyFont="1" applyBorder="1" applyAlignment="1">
      <alignment horizontal="center"/>
    </xf>
    <xf numFmtId="2" fontId="5" fillId="0" borderId="9" xfId="4" applyNumberFormat="1" applyFont="1" applyBorder="1" applyAlignment="1">
      <alignment horizontal="right"/>
    </xf>
    <xf numFmtId="2" fontId="5" fillId="0" borderId="10" xfId="4" applyNumberFormat="1" applyFont="1" applyBorder="1" applyAlignment="1">
      <alignment horizontal="right"/>
    </xf>
    <xf numFmtId="0" fontId="3" fillId="0" borderId="9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4" fontId="5" fillId="0" borderId="4" xfId="6" applyNumberFormat="1" applyFont="1" applyBorder="1" applyAlignment="1">
      <alignment horizontal="center"/>
    </xf>
    <xf numFmtId="4" fontId="5" fillId="0" borderId="5" xfId="6" applyNumberFormat="1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0" fontId="5" fillId="0" borderId="5" xfId="6" applyFont="1" applyBorder="1" applyAlignment="1">
      <alignment horizontal="center"/>
    </xf>
    <xf numFmtId="2" fontId="5" fillId="0" borderId="4" xfId="6" applyNumberFormat="1" applyFont="1" applyBorder="1" applyAlignment="1">
      <alignment horizontal="center"/>
    </xf>
    <xf numFmtId="2" fontId="5" fillId="0" borderId="5" xfId="6" applyNumberFormat="1" applyFont="1" applyBorder="1" applyAlignment="1">
      <alignment horizontal="center"/>
    </xf>
    <xf numFmtId="2" fontId="5" fillId="0" borderId="6" xfId="6" applyNumberFormat="1" applyFont="1" applyBorder="1" applyAlignment="1">
      <alignment horizontal="center"/>
    </xf>
    <xf numFmtId="2" fontId="5" fillId="0" borderId="8" xfId="6" applyNumberFormat="1" applyFont="1" applyBorder="1" applyAlignment="1">
      <alignment horizontal="center"/>
    </xf>
    <xf numFmtId="0" fontId="23" fillId="0" borderId="22" xfId="0" applyFont="1" applyFill="1" applyBorder="1" applyAlignment="1">
      <alignment horizontal="center" vertical="top" wrapText="1"/>
    </xf>
    <xf numFmtId="0" fontId="23" fillId="7" borderId="0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41" fillId="8" borderId="1" xfId="0" applyFont="1" applyFill="1" applyBorder="1" applyAlignment="1">
      <alignment horizontal="center" vertical="center" wrapText="1"/>
    </xf>
    <xf numFmtId="0" fontId="42" fillId="8" borderId="2" xfId="0" applyFont="1" applyFill="1" applyBorder="1" applyAlignment="1">
      <alignment horizontal="center" vertical="center" wrapText="1"/>
    </xf>
    <xf numFmtId="0" fontId="42" fillId="8" borderId="3" xfId="0" applyFont="1" applyFill="1" applyBorder="1" applyAlignment="1">
      <alignment horizontal="center" vertical="center" wrapText="1"/>
    </xf>
    <xf numFmtId="0" fontId="42" fillId="8" borderId="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5" xfId="0" applyFont="1" applyFill="1" applyBorder="1" applyAlignment="1">
      <alignment horizontal="center" vertical="center" wrapText="1"/>
    </xf>
    <xf numFmtId="0" fontId="42" fillId="8" borderId="6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42" fillId="8" borderId="8" xfId="0" applyFont="1" applyFill="1" applyBorder="1" applyAlignment="1">
      <alignment horizontal="center" vertical="center" wrapText="1"/>
    </xf>
    <xf numFmtId="0" fontId="15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0" fontId="5" fillId="0" borderId="10" xfId="6" applyFont="1" applyBorder="1" applyAlignment="1">
      <alignment horizontal="center"/>
    </xf>
    <xf numFmtId="0" fontId="15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2" fontId="5" fillId="0" borderId="0" xfId="6" applyNumberFormat="1" applyFont="1" applyBorder="1" applyAlignment="1">
      <alignment horizontal="center"/>
    </xf>
    <xf numFmtId="0" fontId="14" fillId="3" borderId="9" xfId="6" applyFont="1" applyFill="1" applyBorder="1" applyAlignment="1">
      <alignment wrapText="1"/>
    </xf>
    <xf numFmtId="0" fontId="38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342901</xdr:colOff>
      <xdr:row>5</xdr:row>
      <xdr:rowOff>25192</xdr:rowOff>
    </xdr:from>
    <xdr:to>
      <xdr:col>5</xdr:col>
      <xdr:colOff>104775</xdr:colOff>
      <xdr:row>19</xdr:row>
      <xdr:rowOff>152399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98"/>
        <a:stretch/>
      </xdr:blipFill>
      <xdr:spPr>
        <a:xfrm>
          <a:off x="952501" y="1977817"/>
          <a:ext cx="2333624" cy="2794207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</xdr:row>
      <xdr:rowOff>31464</xdr:rowOff>
    </xdr:from>
    <xdr:to>
      <xdr:col>11</xdr:col>
      <xdr:colOff>447675</xdr:colOff>
      <xdr:row>19</xdr:row>
      <xdr:rowOff>161924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49"/>
        <a:stretch/>
      </xdr:blipFill>
      <xdr:spPr>
        <a:xfrm>
          <a:off x="4772025" y="1984089"/>
          <a:ext cx="2733675" cy="27974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21</xdr:row>
      <xdr:rowOff>57151</xdr:rowOff>
    </xdr:from>
    <xdr:to>
      <xdr:col>5</xdr:col>
      <xdr:colOff>819149</xdr:colOff>
      <xdr:row>36</xdr:row>
      <xdr:rowOff>142875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067301"/>
          <a:ext cx="3924298" cy="2943224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21</xdr:row>
      <xdr:rowOff>57151</xdr:rowOff>
    </xdr:from>
    <xdr:to>
      <xdr:col>11</xdr:col>
      <xdr:colOff>450426</xdr:colOff>
      <xdr:row>37</xdr:row>
      <xdr:rowOff>104775</xdr:rowOff>
    </xdr:to>
    <xdr:pic>
      <xdr:nvPicPr>
        <xdr:cNvPr id="8" name="Imagem 7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7"/>
        <a:stretch/>
      </xdr:blipFill>
      <xdr:spPr>
        <a:xfrm>
          <a:off x="4724400" y="5067301"/>
          <a:ext cx="2784051" cy="3095624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39</xdr:row>
      <xdr:rowOff>133350</xdr:rowOff>
    </xdr:from>
    <xdr:to>
      <xdr:col>5</xdr:col>
      <xdr:colOff>730249</xdr:colOff>
      <xdr:row>54</xdr:row>
      <xdr:rowOff>152399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8582025"/>
          <a:ext cx="3835399" cy="2876549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40</xdr:row>
      <xdr:rowOff>14286</xdr:rowOff>
    </xdr:from>
    <xdr:to>
      <xdr:col>12</xdr:col>
      <xdr:colOff>304800</xdr:colOff>
      <xdr:row>54</xdr:row>
      <xdr:rowOff>190499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5" y="8653461"/>
          <a:ext cx="3790950" cy="2843213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238126</xdr:colOff>
      <xdr:row>57</xdr:row>
      <xdr:rowOff>53977</xdr:rowOff>
    </xdr:from>
    <xdr:to>
      <xdr:col>5</xdr:col>
      <xdr:colOff>19050</xdr:colOff>
      <xdr:row>73</xdr:row>
      <xdr:rowOff>142875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6" y="11941177"/>
          <a:ext cx="2352674" cy="3136898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57</xdr:row>
      <xdr:rowOff>34926</xdr:rowOff>
    </xdr:from>
    <xdr:to>
      <xdr:col>11</xdr:col>
      <xdr:colOff>342899</xdr:colOff>
      <xdr:row>73</xdr:row>
      <xdr:rowOff>161924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11922126"/>
          <a:ext cx="2381249" cy="3174998"/>
        </a:xfrm>
        <a:prstGeom prst="rect">
          <a:avLst/>
        </a:prstGeom>
      </xdr:spPr>
    </xdr:pic>
    <xdr:clientData/>
  </xdr:twoCellAnchor>
  <xdr:twoCellAnchor editAs="oneCell">
    <xdr:from>
      <xdr:col>1</xdr:col>
      <xdr:colOff>304799</xdr:colOff>
      <xdr:row>75</xdr:row>
      <xdr:rowOff>47625</xdr:rowOff>
    </xdr:from>
    <xdr:to>
      <xdr:col>5</xdr:col>
      <xdr:colOff>97630</xdr:colOff>
      <xdr:row>91</xdr:row>
      <xdr:rowOff>152399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399" y="15373350"/>
          <a:ext cx="2364581" cy="3152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4"/>
  <sheetViews>
    <sheetView topLeftCell="A128" zoomScale="90" zoomScaleNormal="90" workbookViewId="0">
      <selection activeCell="C136" sqref="C136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1.5703125" bestFit="1" customWidth="1"/>
  </cols>
  <sheetData>
    <row r="1" spans="1:17" ht="24.75" customHeight="1" x14ac:dyDescent="0.25">
      <c r="A1" s="247"/>
      <c r="B1" s="248"/>
      <c r="C1" s="255" t="s">
        <v>388</v>
      </c>
      <c r="D1" s="255"/>
      <c r="E1" s="255"/>
      <c r="F1" s="255"/>
      <c r="G1" s="255"/>
      <c r="H1" s="255"/>
      <c r="I1" s="255"/>
      <c r="J1" s="256" t="s">
        <v>104</v>
      </c>
      <c r="K1" s="256"/>
      <c r="L1" s="256"/>
      <c r="M1" s="256"/>
      <c r="N1" s="256"/>
      <c r="O1" s="256"/>
    </row>
    <row r="2" spans="1:17" ht="43.5" customHeight="1" x14ac:dyDescent="0.25">
      <c r="A2" s="249"/>
      <c r="B2" s="250"/>
      <c r="C2" s="255"/>
      <c r="D2" s="255"/>
      <c r="E2" s="255"/>
      <c r="F2" s="255"/>
      <c r="G2" s="255"/>
      <c r="H2" s="255"/>
      <c r="I2" s="255"/>
      <c r="J2" s="257">
        <f>M199</f>
        <v>11568.3</v>
      </c>
      <c r="K2" s="258"/>
      <c r="L2" s="258"/>
      <c r="M2" s="258"/>
      <c r="N2" s="258"/>
      <c r="O2" s="258"/>
    </row>
    <row r="3" spans="1:17" x14ac:dyDescent="0.25">
      <c r="A3" s="271" t="s">
        <v>99</v>
      </c>
      <c r="B3" s="272"/>
      <c r="C3" s="273" t="s">
        <v>100</v>
      </c>
      <c r="D3" s="273"/>
      <c r="E3" s="160" t="s">
        <v>223</v>
      </c>
      <c r="F3" s="161"/>
      <c r="G3" s="161"/>
      <c r="H3" s="161"/>
      <c r="I3" s="162">
        <v>44098</v>
      </c>
      <c r="J3" s="279"/>
      <c r="K3" s="279"/>
      <c r="L3" s="279"/>
      <c r="M3" s="279"/>
      <c r="N3" s="279"/>
      <c r="O3" s="279"/>
    </row>
    <row r="4" spans="1:17" x14ac:dyDescent="0.25">
      <c r="A4" s="77" t="s">
        <v>102</v>
      </c>
      <c r="B4" s="78" t="s">
        <v>388</v>
      </c>
      <c r="C4" s="273" t="s">
        <v>101</v>
      </c>
      <c r="D4" s="273"/>
      <c r="E4" s="275" t="s">
        <v>374</v>
      </c>
      <c r="F4" s="276"/>
      <c r="G4" s="277"/>
      <c r="H4" s="161"/>
      <c r="I4" s="163"/>
      <c r="J4" s="3"/>
      <c r="K4" s="280" t="s">
        <v>108</v>
      </c>
      <c r="L4" s="280"/>
      <c r="M4" s="1"/>
      <c r="N4" s="263" t="s">
        <v>381</v>
      </c>
      <c r="O4" s="264"/>
      <c r="Q4" s="204"/>
    </row>
    <row r="5" spans="1:17" x14ac:dyDescent="0.25">
      <c r="A5" s="77" t="s">
        <v>103</v>
      </c>
      <c r="B5" s="77" t="s">
        <v>376</v>
      </c>
      <c r="C5" s="286" t="s">
        <v>139</v>
      </c>
      <c r="D5" s="287"/>
      <c r="E5" s="184" t="s">
        <v>222</v>
      </c>
      <c r="F5" s="2"/>
      <c r="G5" s="2"/>
      <c r="H5" s="2"/>
      <c r="I5" s="1"/>
      <c r="J5" s="3"/>
      <c r="K5" s="260" t="s">
        <v>109</v>
      </c>
      <c r="L5" s="260"/>
      <c r="M5" s="69"/>
      <c r="N5" s="281" t="s">
        <v>385</v>
      </c>
      <c r="O5" s="281"/>
      <c r="Q5" s="204"/>
    </row>
    <row r="6" spans="1:17" x14ac:dyDescent="0.25">
      <c r="A6" s="230" t="s">
        <v>413</v>
      </c>
      <c r="B6" s="231"/>
      <c r="C6" s="231"/>
      <c r="D6" s="231"/>
      <c r="E6" s="1"/>
      <c r="F6" s="2"/>
      <c r="G6" s="2"/>
      <c r="H6" s="2"/>
      <c r="I6" s="1"/>
      <c r="J6" s="3"/>
      <c r="K6" s="259" t="s">
        <v>110</v>
      </c>
      <c r="L6" s="259"/>
      <c r="M6" s="68"/>
      <c r="N6" s="262">
        <f>L199</f>
        <v>86793.249999999985</v>
      </c>
      <c r="O6" s="262"/>
    </row>
    <row r="7" spans="1:17" x14ac:dyDescent="0.25">
      <c r="A7" s="232"/>
      <c r="B7" s="233"/>
      <c r="C7" s="233"/>
      <c r="D7" s="233"/>
      <c r="E7" s="4"/>
      <c r="F7" s="5"/>
      <c r="G7" s="5"/>
      <c r="H7" s="5"/>
      <c r="I7" s="4"/>
      <c r="J7" s="6"/>
      <c r="K7" s="260" t="s">
        <v>111</v>
      </c>
      <c r="L7" s="260"/>
      <c r="M7" s="260"/>
      <c r="N7" s="261">
        <f>N199</f>
        <v>58207.580000000009</v>
      </c>
      <c r="O7" s="262"/>
    </row>
    <row r="8" spans="1:17" x14ac:dyDescent="0.25">
      <c r="A8" s="53" t="s">
        <v>105</v>
      </c>
      <c r="B8" s="53" t="s">
        <v>140</v>
      </c>
      <c r="C8" s="53" t="s">
        <v>106</v>
      </c>
      <c r="D8" s="57">
        <v>44217</v>
      </c>
      <c r="E8" s="57">
        <v>44342</v>
      </c>
      <c r="F8" s="54"/>
      <c r="G8" s="54"/>
      <c r="H8" s="54"/>
      <c r="I8" s="55"/>
      <c r="J8" s="56"/>
      <c r="K8" s="284" t="s">
        <v>107</v>
      </c>
      <c r="L8" s="284"/>
      <c r="M8" s="55"/>
      <c r="N8" s="282">
        <f>N6-N7</f>
        <v>28585.669999999976</v>
      </c>
      <c r="O8" s="283"/>
    </row>
    <row r="9" spans="1:17" x14ac:dyDescent="0.25">
      <c r="A9" s="253" t="s">
        <v>4</v>
      </c>
      <c r="B9" s="251" t="s">
        <v>5</v>
      </c>
      <c r="C9" s="254" t="s">
        <v>2</v>
      </c>
      <c r="D9" s="269" t="s">
        <v>3</v>
      </c>
      <c r="E9" s="278" t="s">
        <v>0</v>
      </c>
      <c r="F9" s="278"/>
      <c r="G9" s="265"/>
      <c r="H9" s="278"/>
      <c r="I9" s="278"/>
      <c r="J9" s="278"/>
      <c r="K9" s="236" t="s">
        <v>98</v>
      </c>
      <c r="L9" s="32"/>
      <c r="M9" s="34" t="s">
        <v>1</v>
      </c>
      <c r="N9" s="35"/>
      <c r="O9" s="236" t="s">
        <v>98</v>
      </c>
    </row>
    <row r="10" spans="1:17" ht="9.75" customHeight="1" x14ac:dyDescent="0.25">
      <c r="A10" s="253"/>
      <c r="B10" s="252"/>
      <c r="C10" s="268"/>
      <c r="D10" s="270"/>
      <c r="E10" s="266" t="s">
        <v>96</v>
      </c>
      <c r="F10" s="33"/>
      <c r="G10" s="274" t="s">
        <v>113</v>
      </c>
      <c r="H10" s="111"/>
      <c r="I10" s="266" t="s">
        <v>97</v>
      </c>
      <c r="J10" s="234" t="s">
        <v>94</v>
      </c>
      <c r="K10" s="237"/>
      <c r="L10" s="254" t="s">
        <v>96</v>
      </c>
      <c r="M10" s="265" t="s">
        <v>97</v>
      </c>
      <c r="N10" s="265" t="s">
        <v>94</v>
      </c>
      <c r="O10" s="237"/>
    </row>
    <row r="11" spans="1:17" ht="11.25" customHeight="1" x14ac:dyDescent="0.25">
      <c r="A11" s="253"/>
      <c r="B11" s="252"/>
      <c r="C11" s="268"/>
      <c r="D11" s="270"/>
      <c r="E11" s="266"/>
      <c r="F11" s="112"/>
      <c r="G11" s="274"/>
      <c r="H11" s="111"/>
      <c r="I11" s="266"/>
      <c r="J11" s="234"/>
      <c r="K11" s="237"/>
      <c r="L11" s="268"/>
      <c r="M11" s="266"/>
      <c r="N11" s="266"/>
      <c r="O11" s="237"/>
    </row>
    <row r="12" spans="1:17" ht="10.5" customHeight="1" x14ac:dyDescent="0.25">
      <c r="A12" s="254"/>
      <c r="B12" s="252"/>
      <c r="C12" s="268"/>
      <c r="D12" s="270"/>
      <c r="E12" s="266"/>
      <c r="F12" s="113"/>
      <c r="G12" s="274"/>
      <c r="H12" s="114">
        <v>0.94</v>
      </c>
      <c r="I12" s="267"/>
      <c r="J12" s="235"/>
      <c r="K12" s="238"/>
      <c r="L12" s="285"/>
      <c r="M12" s="267"/>
      <c r="N12" s="267"/>
      <c r="O12" s="238"/>
    </row>
    <row r="13" spans="1:17" x14ac:dyDescent="0.25">
      <c r="A13" s="115"/>
      <c r="B13" s="115"/>
      <c r="C13" s="115"/>
      <c r="D13" s="115"/>
      <c r="E13" s="115"/>
      <c r="F13" s="116"/>
      <c r="G13" s="116"/>
      <c r="H13" s="117"/>
      <c r="I13" s="36"/>
      <c r="J13" s="37"/>
      <c r="K13" s="58"/>
      <c r="L13" s="36"/>
      <c r="M13" s="36"/>
      <c r="N13" s="36"/>
      <c r="O13" s="118"/>
    </row>
    <row r="14" spans="1:17" x14ac:dyDescent="0.25">
      <c r="A14" s="186">
        <v>1</v>
      </c>
      <c r="B14" s="185" t="s">
        <v>141</v>
      </c>
      <c r="C14" s="120"/>
      <c r="D14" s="121"/>
      <c r="E14" s="119"/>
      <c r="F14" s="122"/>
      <c r="G14" s="122"/>
      <c r="H14" s="123"/>
      <c r="I14" s="40"/>
      <c r="J14" s="41"/>
      <c r="K14" s="41"/>
      <c r="L14" s="42"/>
      <c r="M14" s="43"/>
      <c r="N14" s="43"/>
      <c r="O14" s="124">
        <v>0</v>
      </c>
    </row>
    <row r="15" spans="1:17" ht="25.5" x14ac:dyDescent="0.25">
      <c r="A15" s="125" t="s">
        <v>6</v>
      </c>
      <c r="B15" s="126" t="s">
        <v>7</v>
      </c>
      <c r="C15" s="127" t="s">
        <v>8</v>
      </c>
      <c r="D15" s="187">
        <v>366.34899999999999</v>
      </c>
      <c r="E15" s="128">
        <v>4.5</v>
      </c>
      <c r="F15" s="129"/>
      <c r="G15" s="156">
        <v>4.5</v>
      </c>
      <c r="H15" s="39">
        <v>435.99</v>
      </c>
      <c r="I15" s="7">
        <v>0</v>
      </c>
      <c r="J15" s="136">
        <f>I15+G15</f>
        <v>4.5</v>
      </c>
      <c r="K15" s="61" t="s">
        <v>112</v>
      </c>
      <c r="L15" s="7">
        <f>ROUND(E15*D15,2)</f>
        <v>1648.57</v>
      </c>
      <c r="M15" s="7">
        <f>ROUND(I15*D15,2)</f>
        <v>0</v>
      </c>
      <c r="N15" s="7">
        <f>ROUND(J15*D15,2)</f>
        <v>1648.57</v>
      </c>
      <c r="O15" s="130" t="s">
        <v>112</v>
      </c>
    </row>
    <row r="16" spans="1:17" x14ac:dyDescent="0.25">
      <c r="A16" s="125"/>
      <c r="B16" s="126"/>
      <c r="C16" s="127"/>
      <c r="D16" s="128"/>
      <c r="E16" s="128"/>
      <c r="F16" s="129"/>
      <c r="G16" s="38"/>
      <c r="H16" s="39"/>
      <c r="I16" s="7"/>
      <c r="J16" s="8"/>
      <c r="K16" s="47"/>
      <c r="L16" s="9">
        <f>SUM(L15:L15)</f>
        <v>1648.57</v>
      </c>
      <c r="M16" s="9">
        <f>SUM(M15:M15)</f>
        <v>0</v>
      </c>
      <c r="N16" s="9">
        <f>SUM(N15:N15)</f>
        <v>1648.57</v>
      </c>
      <c r="O16" s="130"/>
    </row>
    <row r="17" spans="1:15" x14ac:dyDescent="0.25">
      <c r="A17" s="186">
        <v>2</v>
      </c>
      <c r="B17" s="185" t="s">
        <v>9</v>
      </c>
      <c r="C17" s="120"/>
      <c r="D17" s="121"/>
      <c r="E17" s="119"/>
      <c r="F17" s="122"/>
      <c r="G17" s="44"/>
      <c r="H17" s="45">
        <v>258.52999999999997</v>
      </c>
      <c r="I17" s="46"/>
      <c r="J17" s="47"/>
      <c r="K17" s="59"/>
      <c r="L17" s="42"/>
      <c r="M17" s="42"/>
      <c r="N17" s="42"/>
      <c r="O17" s="131">
        <f>SUM(O18:O20)</f>
        <v>0</v>
      </c>
    </row>
    <row r="18" spans="1:15" ht="25.5" x14ac:dyDescent="0.25">
      <c r="A18" s="125" t="s">
        <v>10</v>
      </c>
      <c r="B18" s="126" t="s">
        <v>142</v>
      </c>
      <c r="C18" s="127" t="s">
        <v>11</v>
      </c>
      <c r="D18" s="187">
        <v>63.11</v>
      </c>
      <c r="E18" s="128">
        <v>4.4800000000000004</v>
      </c>
      <c r="F18" s="129"/>
      <c r="G18" s="133">
        <v>4.4800000000000004</v>
      </c>
      <c r="H18" s="134">
        <v>1664.68</v>
      </c>
      <c r="I18" s="135">
        <v>0</v>
      </c>
      <c r="J18" s="136">
        <f>I18+G18</f>
        <v>4.4800000000000004</v>
      </c>
      <c r="K18" s="47">
        <f>E18-J18</f>
        <v>0</v>
      </c>
      <c r="L18" s="7">
        <f>ROUND(E18*D18,2)</f>
        <v>282.73</v>
      </c>
      <c r="M18" s="7">
        <f>ROUND(I18*D18,2)</f>
        <v>0</v>
      </c>
      <c r="N18" s="7">
        <f>ROUND(J18*D18,2)</f>
        <v>282.73</v>
      </c>
      <c r="O18" s="137">
        <f>L18-N18</f>
        <v>0</v>
      </c>
    </row>
    <row r="19" spans="1:15" ht="25.5" x14ac:dyDescent="0.25">
      <c r="A19" s="125" t="s">
        <v>12</v>
      </c>
      <c r="B19" s="126" t="s">
        <v>143</v>
      </c>
      <c r="C19" s="127" t="s">
        <v>8</v>
      </c>
      <c r="D19" s="187">
        <v>4.6399999999999997</v>
      </c>
      <c r="E19" s="128">
        <v>7.8390000000000004</v>
      </c>
      <c r="F19" s="129"/>
      <c r="G19" s="133">
        <v>7.8390000000000004</v>
      </c>
      <c r="H19" s="39">
        <v>860.01</v>
      </c>
      <c r="I19" s="196">
        <v>0</v>
      </c>
      <c r="J19" s="136">
        <f>I19+G19</f>
        <v>7.8390000000000004</v>
      </c>
      <c r="K19" s="47">
        <f>E19-J19</f>
        <v>0</v>
      </c>
      <c r="L19" s="7">
        <f>ROUND(E19*D19,2)</f>
        <v>36.369999999999997</v>
      </c>
      <c r="M19" s="7">
        <f>ROUND(I19*D19,2)</f>
        <v>0</v>
      </c>
      <c r="N19" s="7">
        <f>ROUND(J19*D19,2)</f>
        <v>36.369999999999997</v>
      </c>
      <c r="O19" s="137">
        <f>L19-N19</f>
        <v>0</v>
      </c>
    </row>
    <row r="20" spans="1:15" ht="25.5" x14ac:dyDescent="0.25">
      <c r="A20" s="125" t="s">
        <v>13</v>
      </c>
      <c r="B20" s="126" t="s">
        <v>144</v>
      </c>
      <c r="C20" s="127" t="s">
        <v>11</v>
      </c>
      <c r="D20" s="187">
        <v>83.85</v>
      </c>
      <c r="E20" s="128">
        <v>32.629989999999999</v>
      </c>
      <c r="F20" s="129"/>
      <c r="G20" s="151">
        <v>32.629989999999999</v>
      </c>
      <c r="H20" s="138"/>
      <c r="I20" s="196">
        <v>0</v>
      </c>
      <c r="J20" s="8">
        <f>I20+G20</f>
        <v>32.629989999999999</v>
      </c>
      <c r="K20" s="47">
        <f>E20-J20</f>
        <v>0</v>
      </c>
      <c r="L20" s="7">
        <f>ROUND(E20*D20,2)</f>
        <v>2736.02</v>
      </c>
      <c r="M20" s="7">
        <f>ROUND(I20*D20,2)</f>
        <v>0</v>
      </c>
      <c r="N20" s="7">
        <f>ROUND(J20*D20,2)</f>
        <v>2736.02</v>
      </c>
      <c r="O20" s="137">
        <f>L20-N20</f>
        <v>0</v>
      </c>
    </row>
    <row r="21" spans="1:15" x14ac:dyDescent="0.25">
      <c r="A21" s="125"/>
      <c r="B21" s="126"/>
      <c r="C21" s="127"/>
      <c r="D21" s="128"/>
      <c r="E21" s="128"/>
      <c r="F21" s="129"/>
      <c r="G21" s="129"/>
      <c r="H21" s="138"/>
      <c r="I21" s="7"/>
      <c r="J21" s="8"/>
      <c r="K21" s="47"/>
      <c r="L21" s="9">
        <f>SUM(L18:L20)</f>
        <v>3055.12</v>
      </c>
      <c r="M21" s="9">
        <f>SUM(M18:M20)</f>
        <v>0</v>
      </c>
      <c r="N21" s="9">
        <f>SUM(N18:N20)</f>
        <v>3055.12</v>
      </c>
      <c r="O21" s="118"/>
    </row>
    <row r="22" spans="1:15" x14ac:dyDescent="0.25">
      <c r="A22" s="186">
        <v>3</v>
      </c>
      <c r="B22" s="185" t="s">
        <v>145</v>
      </c>
      <c r="C22" s="120"/>
      <c r="D22" s="121"/>
      <c r="E22" s="119"/>
      <c r="F22" s="122"/>
      <c r="G22" s="122"/>
      <c r="H22" s="123"/>
      <c r="I22" s="42"/>
      <c r="J22" s="47"/>
      <c r="K22" s="70"/>
      <c r="L22" s="42"/>
      <c r="M22" s="42"/>
      <c r="N22" s="42"/>
      <c r="O22" s="107">
        <f>SUM(O24:O39)</f>
        <v>0</v>
      </c>
    </row>
    <row r="23" spans="1:15" x14ac:dyDescent="0.25">
      <c r="A23" s="145" t="s">
        <v>16</v>
      </c>
      <c r="B23" s="146" t="s">
        <v>146</v>
      </c>
      <c r="C23" s="147"/>
      <c r="D23" s="148"/>
      <c r="E23" s="148"/>
      <c r="F23" s="149"/>
      <c r="G23" s="51"/>
      <c r="H23" s="52">
        <v>42.63</v>
      </c>
      <c r="I23" s="48"/>
      <c r="J23" s="49"/>
      <c r="K23" s="49"/>
      <c r="L23" s="50">
        <f>SUM(L24:L31)</f>
        <v>556.6099999999999</v>
      </c>
      <c r="M23" s="50"/>
      <c r="N23" s="50"/>
      <c r="O23" s="150"/>
    </row>
    <row r="24" spans="1:15" ht="25.5" x14ac:dyDescent="0.25">
      <c r="A24" s="125" t="s">
        <v>147</v>
      </c>
      <c r="B24" s="139" t="s">
        <v>142</v>
      </c>
      <c r="C24" s="127" t="s">
        <v>11</v>
      </c>
      <c r="D24" s="187">
        <v>63.106999999999999</v>
      </c>
      <c r="E24" s="128">
        <v>0.88</v>
      </c>
      <c r="F24" s="129"/>
      <c r="G24" s="156">
        <v>0.88</v>
      </c>
      <c r="H24" s="39">
        <v>34.64</v>
      </c>
      <c r="I24" s="10">
        <v>0</v>
      </c>
      <c r="J24" s="136">
        <f>I24+G24</f>
        <v>0.88</v>
      </c>
      <c r="K24" s="47">
        <f t="shared" ref="K24:K39" si="0">E24-J24</f>
        <v>0</v>
      </c>
      <c r="L24" s="7">
        <f t="shared" ref="L24:L39" si="1">ROUND(E24*D24,2)</f>
        <v>55.53</v>
      </c>
      <c r="M24" s="7">
        <f>ROUND(I24*D24,2)</f>
        <v>0</v>
      </c>
      <c r="N24" s="7">
        <f t="shared" ref="N24:N39" si="2">ROUND(J24*D24,2)</f>
        <v>55.53</v>
      </c>
      <c r="O24" s="140">
        <f t="shared" ref="O24:O39" si="3">L24-N24</f>
        <v>0</v>
      </c>
    </row>
    <row r="25" spans="1:15" ht="25.5" x14ac:dyDescent="0.25">
      <c r="A25" s="125" t="s">
        <v>148</v>
      </c>
      <c r="B25" s="139" t="s">
        <v>143</v>
      </c>
      <c r="C25" s="127" t="s">
        <v>8</v>
      </c>
      <c r="D25" s="187">
        <v>4.6399999999999997</v>
      </c>
      <c r="E25" s="128">
        <v>1.44</v>
      </c>
      <c r="F25" s="129"/>
      <c r="G25" s="156">
        <v>1.44</v>
      </c>
      <c r="H25" s="39">
        <v>16.329999999999998</v>
      </c>
      <c r="I25" s="10">
        <v>0</v>
      </c>
      <c r="J25" s="136">
        <f t="shared" ref="J25:J39" si="4">I25+G25</f>
        <v>1.44</v>
      </c>
      <c r="K25" s="47">
        <f t="shared" si="0"/>
        <v>0</v>
      </c>
      <c r="L25" s="7">
        <f t="shared" si="1"/>
        <v>6.68</v>
      </c>
      <c r="M25" s="7">
        <f>ROUND(I25*D25,2)</f>
        <v>0</v>
      </c>
      <c r="N25" s="7">
        <f t="shared" si="2"/>
        <v>6.68</v>
      </c>
      <c r="O25" s="137">
        <f t="shared" si="3"/>
        <v>0</v>
      </c>
    </row>
    <row r="26" spans="1:15" ht="25.5" x14ac:dyDescent="0.25">
      <c r="A26" s="125" t="s">
        <v>149</v>
      </c>
      <c r="B26" s="139" t="s">
        <v>156</v>
      </c>
      <c r="C26" s="127" t="s">
        <v>11</v>
      </c>
      <c r="D26" s="187">
        <v>481.2</v>
      </c>
      <c r="E26" s="128">
        <v>7.0000000000000007E-2</v>
      </c>
      <c r="F26" s="129"/>
      <c r="G26" s="156">
        <v>7.0000000000000007E-2</v>
      </c>
      <c r="H26" s="39">
        <v>12.26</v>
      </c>
      <c r="I26" s="7">
        <v>0</v>
      </c>
      <c r="J26" s="136">
        <f t="shared" si="4"/>
        <v>7.0000000000000007E-2</v>
      </c>
      <c r="K26" s="47">
        <f t="shared" si="0"/>
        <v>0</v>
      </c>
      <c r="L26" s="7">
        <f t="shared" si="1"/>
        <v>33.68</v>
      </c>
      <c r="M26" s="7">
        <f>ROUND(I26*D26,2)</f>
        <v>0</v>
      </c>
      <c r="N26" s="7">
        <f t="shared" si="2"/>
        <v>33.68</v>
      </c>
      <c r="O26" s="137">
        <f t="shared" si="3"/>
        <v>0</v>
      </c>
    </row>
    <row r="27" spans="1:15" ht="25.5" x14ac:dyDescent="0.25">
      <c r="A27" s="125" t="s">
        <v>150</v>
      </c>
      <c r="B27" s="139" t="s">
        <v>157</v>
      </c>
      <c r="C27" s="127" t="s">
        <v>8</v>
      </c>
      <c r="D27" s="187">
        <v>41.16</v>
      </c>
      <c r="E27" s="128">
        <v>3.84</v>
      </c>
      <c r="F27" s="129"/>
      <c r="G27" s="156">
        <v>3.84</v>
      </c>
      <c r="H27" s="39"/>
      <c r="I27" s="7">
        <v>0</v>
      </c>
      <c r="J27" s="136">
        <f t="shared" si="4"/>
        <v>3.84</v>
      </c>
      <c r="K27" s="47">
        <f t="shared" si="0"/>
        <v>0</v>
      </c>
      <c r="L27" s="7">
        <f t="shared" si="1"/>
        <v>158.05000000000001</v>
      </c>
      <c r="M27" s="7">
        <f>ROUND(I27*D27,2)</f>
        <v>0</v>
      </c>
      <c r="N27" s="7">
        <f t="shared" si="2"/>
        <v>158.05000000000001</v>
      </c>
      <c r="O27" s="137">
        <f t="shared" si="3"/>
        <v>0</v>
      </c>
    </row>
    <row r="28" spans="1:15" ht="25.5" x14ac:dyDescent="0.25">
      <c r="A28" s="125" t="s">
        <v>151</v>
      </c>
      <c r="B28" s="139" t="s">
        <v>158</v>
      </c>
      <c r="C28" s="127" t="s">
        <v>22</v>
      </c>
      <c r="D28" s="187">
        <v>10.218999999999999</v>
      </c>
      <c r="E28" s="128">
        <v>6.08</v>
      </c>
      <c r="F28" s="129"/>
      <c r="G28" s="156">
        <v>6.08</v>
      </c>
      <c r="H28" s="39"/>
      <c r="I28" s="7">
        <v>0</v>
      </c>
      <c r="J28" s="136">
        <f t="shared" si="4"/>
        <v>6.08</v>
      </c>
      <c r="K28" s="47">
        <f t="shared" si="0"/>
        <v>0</v>
      </c>
      <c r="L28" s="7">
        <f t="shared" si="1"/>
        <v>62.13</v>
      </c>
      <c r="M28" s="7">
        <f t="shared" ref="M28:M39" si="5">ROUND(I28*D28,2)</f>
        <v>0</v>
      </c>
      <c r="N28" s="7">
        <f t="shared" si="2"/>
        <v>62.13</v>
      </c>
      <c r="O28" s="137">
        <f t="shared" si="3"/>
        <v>0</v>
      </c>
    </row>
    <row r="29" spans="1:15" ht="25.5" x14ac:dyDescent="0.25">
      <c r="A29" s="125" t="s">
        <v>152</v>
      </c>
      <c r="B29" s="139" t="s">
        <v>159</v>
      </c>
      <c r="C29" s="127" t="s">
        <v>11</v>
      </c>
      <c r="D29" s="187">
        <v>294.73554999999999</v>
      </c>
      <c r="E29" s="128">
        <v>0.57998799999999995</v>
      </c>
      <c r="F29" s="129"/>
      <c r="G29" s="128">
        <v>0.57998799999999995</v>
      </c>
      <c r="H29" s="39"/>
      <c r="I29" s="7">
        <v>0</v>
      </c>
      <c r="J29" s="136">
        <f t="shared" si="4"/>
        <v>0.57998799999999995</v>
      </c>
      <c r="K29" s="47">
        <f t="shared" si="0"/>
        <v>0</v>
      </c>
      <c r="L29" s="7">
        <f t="shared" si="1"/>
        <v>170.94</v>
      </c>
      <c r="M29" s="7">
        <f t="shared" si="5"/>
        <v>0</v>
      </c>
      <c r="N29" s="7">
        <f t="shared" si="2"/>
        <v>170.94</v>
      </c>
      <c r="O29" s="137">
        <f t="shared" si="3"/>
        <v>0</v>
      </c>
    </row>
    <row r="30" spans="1:15" x14ac:dyDescent="0.25">
      <c r="A30" s="125" t="s">
        <v>153</v>
      </c>
      <c r="B30" s="139" t="s">
        <v>160</v>
      </c>
      <c r="C30" s="127" t="s">
        <v>11</v>
      </c>
      <c r="D30" s="187">
        <v>104.855</v>
      </c>
      <c r="E30" s="128">
        <v>0.57998799999999995</v>
      </c>
      <c r="F30" s="129"/>
      <c r="G30" s="128">
        <v>0.57998799999999995</v>
      </c>
      <c r="H30" s="39"/>
      <c r="I30" s="7">
        <v>0</v>
      </c>
      <c r="J30" s="136">
        <f t="shared" si="4"/>
        <v>0.57998799999999995</v>
      </c>
      <c r="K30" s="47">
        <f t="shared" si="0"/>
        <v>0</v>
      </c>
      <c r="L30" s="7">
        <f t="shared" si="1"/>
        <v>60.81</v>
      </c>
      <c r="M30" s="7">
        <f t="shared" si="5"/>
        <v>0</v>
      </c>
      <c r="N30" s="7">
        <f t="shared" si="2"/>
        <v>60.81</v>
      </c>
      <c r="O30" s="137">
        <f t="shared" si="3"/>
        <v>0</v>
      </c>
    </row>
    <row r="31" spans="1:15" x14ac:dyDescent="0.25">
      <c r="A31" s="125" t="s">
        <v>154</v>
      </c>
      <c r="B31" s="139" t="s">
        <v>161</v>
      </c>
      <c r="C31" s="127" t="s">
        <v>11</v>
      </c>
      <c r="D31" s="187">
        <v>38.255499999999998</v>
      </c>
      <c r="E31" s="128">
        <v>0.2298</v>
      </c>
      <c r="F31" s="129"/>
      <c r="G31" s="128">
        <v>0.2298</v>
      </c>
      <c r="H31" s="39"/>
      <c r="I31" s="7">
        <v>0</v>
      </c>
      <c r="J31" s="136">
        <f t="shared" si="4"/>
        <v>0.2298</v>
      </c>
      <c r="K31" s="47">
        <f t="shared" si="0"/>
        <v>0</v>
      </c>
      <c r="L31" s="7">
        <f t="shared" si="1"/>
        <v>8.7899999999999991</v>
      </c>
      <c r="M31" s="7">
        <f t="shared" si="5"/>
        <v>0</v>
      </c>
      <c r="N31" s="7">
        <f t="shared" si="2"/>
        <v>8.7899999999999991</v>
      </c>
      <c r="O31" s="137">
        <f t="shared" si="3"/>
        <v>0</v>
      </c>
    </row>
    <row r="32" spans="1:15" x14ac:dyDescent="0.25">
      <c r="A32" s="145" t="s">
        <v>17</v>
      </c>
      <c r="B32" s="146" t="s">
        <v>155</v>
      </c>
      <c r="C32" s="147"/>
      <c r="D32" s="148"/>
      <c r="E32" s="148"/>
      <c r="F32" s="149"/>
      <c r="G32" s="51"/>
      <c r="H32" s="52">
        <v>42.63</v>
      </c>
      <c r="I32" s="48"/>
      <c r="J32" s="49"/>
      <c r="K32" s="49"/>
      <c r="L32" s="50">
        <f>SUM(L33:L39)</f>
        <v>1055.7199999999998</v>
      </c>
      <c r="M32" s="50"/>
      <c r="N32" s="50"/>
      <c r="O32" s="150"/>
    </row>
    <row r="33" spans="1:15" ht="25.5" x14ac:dyDescent="0.25">
      <c r="A33" s="125" t="s">
        <v>162</v>
      </c>
      <c r="B33" s="139" t="s">
        <v>169</v>
      </c>
      <c r="C33" s="127" t="s">
        <v>8</v>
      </c>
      <c r="D33" s="187">
        <v>47.69</v>
      </c>
      <c r="E33" s="128">
        <v>4.16</v>
      </c>
      <c r="F33" s="129"/>
      <c r="G33" s="156">
        <v>4.16</v>
      </c>
      <c r="H33" s="39"/>
      <c r="I33" s="7">
        <v>0</v>
      </c>
      <c r="J33" s="136">
        <f t="shared" si="4"/>
        <v>4.16</v>
      </c>
      <c r="K33" s="47">
        <f t="shared" si="0"/>
        <v>0</v>
      </c>
      <c r="L33" s="7">
        <f t="shared" si="1"/>
        <v>198.39</v>
      </c>
      <c r="M33" s="7">
        <f t="shared" si="5"/>
        <v>0</v>
      </c>
      <c r="N33" s="7">
        <f t="shared" si="2"/>
        <v>198.39</v>
      </c>
      <c r="O33" s="137">
        <f t="shared" si="3"/>
        <v>0</v>
      </c>
    </row>
    <row r="34" spans="1:15" ht="38.25" x14ac:dyDescent="0.25">
      <c r="A34" s="125" t="s">
        <v>163</v>
      </c>
      <c r="B34" s="139" t="s">
        <v>170</v>
      </c>
      <c r="C34" s="127" t="s">
        <v>22</v>
      </c>
      <c r="D34" s="187">
        <v>11.72</v>
      </c>
      <c r="E34" s="128">
        <v>12.99</v>
      </c>
      <c r="F34" s="129"/>
      <c r="G34" s="156">
        <v>12.99</v>
      </c>
      <c r="H34" s="39"/>
      <c r="I34" s="7">
        <v>0</v>
      </c>
      <c r="J34" s="136">
        <f t="shared" si="4"/>
        <v>12.99</v>
      </c>
      <c r="K34" s="47">
        <f t="shared" si="0"/>
        <v>0</v>
      </c>
      <c r="L34" s="7">
        <f t="shared" si="1"/>
        <v>152.24</v>
      </c>
      <c r="M34" s="7">
        <f t="shared" si="5"/>
        <v>0</v>
      </c>
      <c r="N34" s="7">
        <f t="shared" si="2"/>
        <v>152.24</v>
      </c>
      <c r="O34" s="137">
        <f t="shared" si="3"/>
        <v>0</v>
      </c>
    </row>
    <row r="35" spans="1:15" ht="38.25" x14ac:dyDescent="0.25">
      <c r="A35" s="125" t="s">
        <v>164</v>
      </c>
      <c r="B35" s="139" t="s">
        <v>171</v>
      </c>
      <c r="C35" s="127" t="s">
        <v>22</v>
      </c>
      <c r="D35" s="187">
        <v>9.09</v>
      </c>
      <c r="E35" s="128">
        <v>6.59</v>
      </c>
      <c r="F35" s="129"/>
      <c r="G35" s="156">
        <v>6.59</v>
      </c>
      <c r="H35" s="39"/>
      <c r="I35" s="7">
        <v>0</v>
      </c>
      <c r="J35" s="136">
        <f t="shared" si="4"/>
        <v>6.59</v>
      </c>
      <c r="K35" s="47">
        <f t="shared" si="0"/>
        <v>0</v>
      </c>
      <c r="L35" s="7">
        <f t="shared" si="1"/>
        <v>59.9</v>
      </c>
      <c r="M35" s="7">
        <f t="shared" si="5"/>
        <v>0</v>
      </c>
      <c r="N35" s="7">
        <f t="shared" si="2"/>
        <v>59.9</v>
      </c>
      <c r="O35" s="137">
        <f t="shared" si="3"/>
        <v>0</v>
      </c>
    </row>
    <row r="36" spans="1:15" ht="38.25" x14ac:dyDescent="0.25">
      <c r="A36" s="125" t="s">
        <v>165</v>
      </c>
      <c r="B36" s="139" t="s">
        <v>172</v>
      </c>
      <c r="C36" s="127" t="s">
        <v>22</v>
      </c>
      <c r="D36" s="187">
        <v>7.83</v>
      </c>
      <c r="E36" s="128">
        <v>11.39</v>
      </c>
      <c r="F36" s="129"/>
      <c r="G36" s="156">
        <v>11.39</v>
      </c>
      <c r="H36" s="39"/>
      <c r="I36" s="7">
        <v>0</v>
      </c>
      <c r="J36" s="136">
        <f t="shared" si="4"/>
        <v>11.39</v>
      </c>
      <c r="K36" s="47">
        <f t="shared" si="0"/>
        <v>0</v>
      </c>
      <c r="L36" s="7">
        <f t="shared" si="1"/>
        <v>89.18</v>
      </c>
      <c r="M36" s="7">
        <f t="shared" si="5"/>
        <v>0</v>
      </c>
      <c r="N36" s="7">
        <f t="shared" si="2"/>
        <v>89.18</v>
      </c>
      <c r="O36" s="137">
        <f t="shared" si="3"/>
        <v>0</v>
      </c>
    </row>
    <row r="37" spans="1:15" ht="25.5" x14ac:dyDescent="0.25">
      <c r="A37" s="125" t="s">
        <v>166</v>
      </c>
      <c r="B37" s="139" t="s">
        <v>159</v>
      </c>
      <c r="C37" s="127" t="s">
        <v>11</v>
      </c>
      <c r="D37" s="187">
        <v>294.74</v>
      </c>
      <c r="E37" s="128">
        <v>0.34</v>
      </c>
      <c r="F37" s="129"/>
      <c r="G37" s="156">
        <v>0.34</v>
      </c>
      <c r="H37" s="39"/>
      <c r="I37" s="7">
        <v>0</v>
      </c>
      <c r="J37" s="136">
        <f t="shared" si="4"/>
        <v>0.34</v>
      </c>
      <c r="K37" s="47">
        <f t="shared" si="0"/>
        <v>0</v>
      </c>
      <c r="L37" s="7">
        <f t="shared" si="1"/>
        <v>100.21</v>
      </c>
      <c r="M37" s="7">
        <f t="shared" si="5"/>
        <v>0</v>
      </c>
      <c r="N37" s="7">
        <f t="shared" si="2"/>
        <v>100.21</v>
      </c>
      <c r="O37" s="137">
        <f t="shared" si="3"/>
        <v>0</v>
      </c>
    </row>
    <row r="38" spans="1:15" x14ac:dyDescent="0.25">
      <c r="A38" s="125" t="s">
        <v>167</v>
      </c>
      <c r="B38" s="139" t="s">
        <v>160</v>
      </c>
      <c r="C38" s="127" t="s">
        <v>11</v>
      </c>
      <c r="D38" s="187">
        <v>104.86</v>
      </c>
      <c r="E38" s="128">
        <v>0.34</v>
      </c>
      <c r="F38" s="129"/>
      <c r="G38" s="156">
        <v>0.34</v>
      </c>
      <c r="H38" s="39"/>
      <c r="I38" s="7">
        <v>0</v>
      </c>
      <c r="J38" s="136">
        <f t="shared" si="4"/>
        <v>0.34</v>
      </c>
      <c r="K38" s="47">
        <f t="shared" si="0"/>
        <v>0</v>
      </c>
      <c r="L38" s="7">
        <f t="shared" si="1"/>
        <v>35.65</v>
      </c>
      <c r="M38" s="7">
        <f t="shared" si="5"/>
        <v>0</v>
      </c>
      <c r="N38" s="7">
        <f t="shared" si="2"/>
        <v>35.65</v>
      </c>
      <c r="O38" s="137">
        <f t="shared" si="3"/>
        <v>0</v>
      </c>
    </row>
    <row r="39" spans="1:15" ht="25.5" x14ac:dyDescent="0.25">
      <c r="A39" s="125" t="s">
        <v>168</v>
      </c>
      <c r="B39" s="139" t="s">
        <v>173</v>
      </c>
      <c r="C39" s="127" t="s">
        <v>14</v>
      </c>
      <c r="D39" s="187">
        <v>21.0505</v>
      </c>
      <c r="E39" s="128">
        <v>19.959</v>
      </c>
      <c r="F39" s="129"/>
      <c r="G39" s="128">
        <v>19.959</v>
      </c>
      <c r="H39" s="39"/>
      <c r="I39" s="7">
        <v>0</v>
      </c>
      <c r="J39" s="136">
        <f t="shared" si="4"/>
        <v>19.959</v>
      </c>
      <c r="K39" s="47">
        <f t="shared" si="0"/>
        <v>0</v>
      </c>
      <c r="L39" s="7">
        <f t="shared" si="1"/>
        <v>420.15</v>
      </c>
      <c r="M39" s="7">
        <f t="shared" si="5"/>
        <v>0</v>
      </c>
      <c r="N39" s="7">
        <f t="shared" si="2"/>
        <v>420.15</v>
      </c>
      <c r="O39" s="137">
        <f t="shared" si="3"/>
        <v>0</v>
      </c>
    </row>
    <row r="40" spans="1:15" x14ac:dyDescent="0.25">
      <c r="A40" s="125"/>
      <c r="B40" s="139"/>
      <c r="C40" s="127"/>
      <c r="D40" s="128"/>
      <c r="E40" s="128"/>
      <c r="F40" s="129"/>
      <c r="G40" s="129"/>
      <c r="H40" s="138"/>
      <c r="I40" s="7"/>
      <c r="J40" s="8"/>
      <c r="K40" s="47"/>
      <c r="L40" s="9">
        <f>SUM(L23,L32)</f>
        <v>1612.3299999999997</v>
      </c>
      <c r="M40" s="9">
        <f>SUM(M23:M39)</f>
        <v>0</v>
      </c>
      <c r="N40" s="9">
        <f>SUM(N23:N39)</f>
        <v>1612.33</v>
      </c>
      <c r="O40" s="118"/>
    </row>
    <row r="41" spans="1:15" x14ac:dyDescent="0.25">
      <c r="A41" s="186">
        <v>4</v>
      </c>
      <c r="B41" s="185" t="s">
        <v>174</v>
      </c>
      <c r="C41" s="120"/>
      <c r="D41" s="121"/>
      <c r="E41" s="119"/>
      <c r="F41" s="122"/>
      <c r="G41" s="122"/>
      <c r="H41" s="123"/>
      <c r="I41" s="42"/>
      <c r="J41" s="47"/>
      <c r="K41" s="59"/>
      <c r="L41" s="45"/>
      <c r="M41" s="42"/>
      <c r="N41" s="42"/>
      <c r="O41" s="108">
        <f>SUM(O42:O62)</f>
        <v>420.15</v>
      </c>
    </row>
    <row r="42" spans="1:15" x14ac:dyDescent="0.25">
      <c r="A42" s="145" t="s">
        <v>18</v>
      </c>
      <c r="B42" s="146" t="s">
        <v>175</v>
      </c>
      <c r="C42" s="147"/>
      <c r="D42" s="148"/>
      <c r="E42" s="148"/>
      <c r="F42" s="149"/>
      <c r="G42" s="51"/>
      <c r="H42" s="52">
        <v>42.63</v>
      </c>
      <c r="I42" s="48"/>
      <c r="J42" s="49"/>
      <c r="K42" s="49"/>
      <c r="L42" s="50">
        <f>SUM(L43:L47)</f>
        <v>741.33</v>
      </c>
      <c r="M42" s="50">
        <f>SUM(M43:M47)</f>
        <v>0</v>
      </c>
      <c r="N42" s="50">
        <f>SUM(N43:N47)</f>
        <v>741.33</v>
      </c>
      <c r="O42" s="150"/>
    </row>
    <row r="43" spans="1:15" ht="51" x14ac:dyDescent="0.25">
      <c r="A43" s="125" t="s">
        <v>176</v>
      </c>
      <c r="B43" s="139" t="s">
        <v>197</v>
      </c>
      <c r="C43" s="127" t="s">
        <v>11</v>
      </c>
      <c r="D43" s="187">
        <v>24.94</v>
      </c>
      <c r="E43" s="128">
        <v>8.16</v>
      </c>
      <c r="F43" s="129"/>
      <c r="G43" s="133">
        <v>8.16</v>
      </c>
      <c r="H43" s="138"/>
      <c r="I43" s="7">
        <v>0</v>
      </c>
      <c r="J43" s="8">
        <f>I43+G43</f>
        <v>8.16</v>
      </c>
      <c r="K43" s="47">
        <f>E43-J43</f>
        <v>0</v>
      </c>
      <c r="L43" s="7">
        <f t="shared" ref="L43:L62" si="6">ROUND(E43*D43,2)</f>
        <v>203.51</v>
      </c>
      <c r="M43" s="7">
        <f t="shared" ref="M43:M62" si="7">ROUND(I43*D43,2)</f>
        <v>0</v>
      </c>
      <c r="N43" s="7">
        <f t="shared" ref="N43:N62" si="8">ROUND(J43*D43,2)</f>
        <v>203.51</v>
      </c>
      <c r="O43" s="140">
        <f>L43-N43</f>
        <v>0</v>
      </c>
    </row>
    <row r="44" spans="1:15" ht="38.25" x14ac:dyDescent="0.25">
      <c r="A44" s="125" t="s">
        <v>177</v>
      </c>
      <c r="B44" s="139" t="s">
        <v>198</v>
      </c>
      <c r="C44" s="127" t="s">
        <v>22</v>
      </c>
      <c r="D44" s="187">
        <v>7.96</v>
      </c>
      <c r="E44" s="128">
        <v>32</v>
      </c>
      <c r="F44" s="129"/>
      <c r="G44" s="133">
        <v>32</v>
      </c>
      <c r="H44" s="39">
        <v>15.73</v>
      </c>
      <c r="I44" s="164">
        <v>0</v>
      </c>
      <c r="J44" s="8">
        <f>I44+G44</f>
        <v>32</v>
      </c>
      <c r="K44" s="47">
        <f>E44-J44</f>
        <v>0</v>
      </c>
      <c r="L44" s="7">
        <f t="shared" si="6"/>
        <v>254.72</v>
      </c>
      <c r="M44" s="7">
        <f t="shared" si="7"/>
        <v>0</v>
      </c>
      <c r="N44" s="7">
        <f t="shared" si="8"/>
        <v>254.72</v>
      </c>
      <c r="O44" s="140">
        <f>L44-N44</f>
        <v>0</v>
      </c>
    </row>
    <row r="45" spans="1:15" ht="38.25" x14ac:dyDescent="0.25">
      <c r="A45" s="125" t="s">
        <v>178</v>
      </c>
      <c r="B45" s="139" t="s">
        <v>170</v>
      </c>
      <c r="C45" s="127" t="s">
        <v>22</v>
      </c>
      <c r="D45" s="187">
        <v>11.72</v>
      </c>
      <c r="E45" s="128">
        <v>11.2</v>
      </c>
      <c r="F45" s="129"/>
      <c r="G45" s="133">
        <v>11.2</v>
      </c>
      <c r="H45" s="39">
        <v>47.99</v>
      </c>
      <c r="I45" s="164">
        <v>0</v>
      </c>
      <c r="J45" s="8">
        <f>I45+G45</f>
        <v>11.2</v>
      </c>
      <c r="K45" s="47">
        <f>E45-J45</f>
        <v>0</v>
      </c>
      <c r="L45" s="7">
        <f t="shared" si="6"/>
        <v>131.26</v>
      </c>
      <c r="M45" s="7">
        <f t="shared" si="7"/>
        <v>0</v>
      </c>
      <c r="N45" s="7">
        <f t="shared" si="8"/>
        <v>131.26</v>
      </c>
      <c r="O45" s="140">
        <f>L45-N45</f>
        <v>0</v>
      </c>
    </row>
    <row r="46" spans="1:15" ht="25.5" x14ac:dyDescent="0.25">
      <c r="A46" s="125" t="s">
        <v>179</v>
      </c>
      <c r="B46" s="126" t="s">
        <v>159</v>
      </c>
      <c r="C46" s="127" t="s">
        <v>11</v>
      </c>
      <c r="D46" s="187">
        <v>294.74</v>
      </c>
      <c r="E46" s="128">
        <v>0.38</v>
      </c>
      <c r="F46" s="129"/>
      <c r="G46" s="133">
        <v>0.38</v>
      </c>
      <c r="H46" s="39">
        <v>938.58</v>
      </c>
      <c r="I46" s="164">
        <v>0</v>
      </c>
      <c r="J46" s="8">
        <f>I46+G46</f>
        <v>0.38</v>
      </c>
      <c r="K46" s="47">
        <f>E46-J46</f>
        <v>0</v>
      </c>
      <c r="L46" s="7">
        <f t="shared" si="6"/>
        <v>112</v>
      </c>
      <c r="M46" s="7">
        <f t="shared" si="7"/>
        <v>0</v>
      </c>
      <c r="N46" s="7">
        <f t="shared" si="8"/>
        <v>112</v>
      </c>
      <c r="O46" s="140">
        <f>L46-N46</f>
        <v>0</v>
      </c>
    </row>
    <row r="47" spans="1:15" x14ac:dyDescent="0.25">
      <c r="A47" s="125" t="s">
        <v>180</v>
      </c>
      <c r="B47" s="139" t="s">
        <v>160</v>
      </c>
      <c r="C47" s="127" t="s">
        <v>11</v>
      </c>
      <c r="D47" s="187">
        <v>104.86</v>
      </c>
      <c r="E47" s="128">
        <v>0.37990000000000002</v>
      </c>
      <c r="F47" s="129"/>
      <c r="G47" s="133">
        <v>0.37990000000000002</v>
      </c>
      <c r="H47" s="138"/>
      <c r="I47" s="164">
        <v>0</v>
      </c>
      <c r="J47" s="8">
        <f>I47+G47</f>
        <v>0.37990000000000002</v>
      </c>
      <c r="K47" s="47">
        <f>E47-J47</f>
        <v>0</v>
      </c>
      <c r="L47" s="7">
        <f t="shared" si="6"/>
        <v>39.840000000000003</v>
      </c>
      <c r="M47" s="7">
        <f t="shared" si="7"/>
        <v>0</v>
      </c>
      <c r="N47" s="7">
        <f t="shared" si="8"/>
        <v>39.840000000000003</v>
      </c>
      <c r="O47" s="140">
        <f>L47-N47</f>
        <v>0</v>
      </c>
    </row>
    <row r="48" spans="1:15" x14ac:dyDescent="0.25">
      <c r="A48" s="145" t="s">
        <v>19</v>
      </c>
      <c r="B48" s="146" t="s">
        <v>181</v>
      </c>
      <c r="C48" s="147"/>
      <c r="D48" s="148"/>
      <c r="E48" s="148"/>
      <c r="F48" s="149"/>
      <c r="G48" s="51"/>
      <c r="H48" s="52">
        <v>42.63</v>
      </c>
      <c r="I48" s="48"/>
      <c r="J48" s="49"/>
      <c r="K48" s="49"/>
      <c r="L48" s="50">
        <f>SUM(L49:L55)</f>
        <v>961.07999999999993</v>
      </c>
      <c r="M48" s="50">
        <f>SUM(M49:M55)</f>
        <v>0</v>
      </c>
      <c r="N48" s="50">
        <f>SUM(N49:N55)</f>
        <v>540.92999999999995</v>
      </c>
      <c r="O48" s="150"/>
    </row>
    <row r="49" spans="1:15" ht="51" x14ac:dyDescent="0.25">
      <c r="A49" s="125" t="s">
        <v>182</v>
      </c>
      <c r="B49" s="139" t="s">
        <v>197</v>
      </c>
      <c r="C49" s="127" t="s">
        <v>8</v>
      </c>
      <c r="D49" s="187">
        <v>24.94</v>
      </c>
      <c r="E49" s="128">
        <v>4.16</v>
      </c>
      <c r="F49" s="129"/>
      <c r="G49" s="133">
        <v>4.16</v>
      </c>
      <c r="H49" s="39">
        <v>938.58</v>
      </c>
      <c r="I49" s="7">
        <v>0</v>
      </c>
      <c r="J49" s="8">
        <f t="shared" ref="J49:J62" si="9">G49+I49</f>
        <v>4.16</v>
      </c>
      <c r="K49" s="47">
        <f t="shared" ref="K49:K62" si="10">E49-J49</f>
        <v>0</v>
      </c>
      <c r="L49" s="7">
        <f t="shared" si="6"/>
        <v>103.75</v>
      </c>
      <c r="M49" s="7">
        <f t="shared" si="7"/>
        <v>0</v>
      </c>
      <c r="N49" s="7">
        <f t="shared" si="8"/>
        <v>103.75</v>
      </c>
      <c r="O49" s="137">
        <f t="shared" ref="O49:O62" si="11">L49-N49</f>
        <v>0</v>
      </c>
    </row>
    <row r="50" spans="1:15" ht="38.25" x14ac:dyDescent="0.25">
      <c r="A50" s="125" t="s">
        <v>183</v>
      </c>
      <c r="B50" s="139" t="s">
        <v>170</v>
      </c>
      <c r="C50" s="127" t="s">
        <v>22</v>
      </c>
      <c r="D50" s="187">
        <v>11.72</v>
      </c>
      <c r="E50" s="128">
        <v>12.99</v>
      </c>
      <c r="F50" s="129"/>
      <c r="G50" s="133">
        <v>12.99</v>
      </c>
      <c r="H50" s="39">
        <v>7.5</v>
      </c>
      <c r="I50" s="7">
        <v>0</v>
      </c>
      <c r="J50" s="8">
        <f t="shared" si="9"/>
        <v>12.99</v>
      </c>
      <c r="K50" s="47">
        <f t="shared" si="10"/>
        <v>0</v>
      </c>
      <c r="L50" s="7">
        <f t="shared" si="6"/>
        <v>152.24</v>
      </c>
      <c r="M50" s="7">
        <f t="shared" si="7"/>
        <v>0</v>
      </c>
      <c r="N50" s="7">
        <f t="shared" si="8"/>
        <v>152.24</v>
      </c>
      <c r="O50" s="140">
        <f t="shared" si="11"/>
        <v>0</v>
      </c>
    </row>
    <row r="51" spans="1:15" ht="38.25" x14ac:dyDescent="0.25">
      <c r="A51" s="125" t="s">
        <v>184</v>
      </c>
      <c r="B51" s="139" t="s">
        <v>171</v>
      </c>
      <c r="C51" s="127" t="s">
        <v>22</v>
      </c>
      <c r="D51" s="187">
        <v>9.09</v>
      </c>
      <c r="E51" s="128">
        <v>6.59</v>
      </c>
      <c r="F51" s="129"/>
      <c r="G51" s="133">
        <v>6.59</v>
      </c>
      <c r="H51" s="138"/>
      <c r="I51" s="10">
        <v>0</v>
      </c>
      <c r="J51" s="8">
        <f t="shared" si="9"/>
        <v>6.59</v>
      </c>
      <c r="K51" s="47">
        <f t="shared" si="10"/>
        <v>0</v>
      </c>
      <c r="L51" s="7">
        <f t="shared" si="6"/>
        <v>59.9</v>
      </c>
      <c r="M51" s="7">
        <f t="shared" si="7"/>
        <v>0</v>
      </c>
      <c r="N51" s="7">
        <f t="shared" si="8"/>
        <v>59.9</v>
      </c>
      <c r="O51" s="140">
        <f t="shared" si="11"/>
        <v>0</v>
      </c>
    </row>
    <row r="52" spans="1:15" ht="38.25" x14ac:dyDescent="0.25">
      <c r="A52" s="125" t="s">
        <v>185</v>
      </c>
      <c r="B52" s="139" t="s">
        <v>172</v>
      </c>
      <c r="C52" s="127" t="s">
        <v>22</v>
      </c>
      <c r="D52" s="187">
        <v>7.83</v>
      </c>
      <c r="E52" s="128">
        <v>11.39</v>
      </c>
      <c r="F52" s="129"/>
      <c r="G52" s="133">
        <v>11.39</v>
      </c>
      <c r="H52" s="138"/>
      <c r="I52" s="10">
        <v>0</v>
      </c>
      <c r="J52" s="8">
        <f t="shared" si="9"/>
        <v>11.39</v>
      </c>
      <c r="K52" s="47">
        <f t="shared" si="10"/>
        <v>0</v>
      </c>
      <c r="L52" s="7">
        <f t="shared" si="6"/>
        <v>89.18</v>
      </c>
      <c r="M52" s="7">
        <f t="shared" si="7"/>
        <v>0</v>
      </c>
      <c r="N52" s="7">
        <f t="shared" si="8"/>
        <v>89.18</v>
      </c>
      <c r="O52" s="140">
        <f t="shared" si="11"/>
        <v>0</v>
      </c>
    </row>
    <row r="53" spans="1:15" ht="25.5" x14ac:dyDescent="0.25">
      <c r="A53" s="125" t="s">
        <v>186</v>
      </c>
      <c r="B53" s="139" t="s">
        <v>159</v>
      </c>
      <c r="C53" s="127" t="s">
        <v>11</v>
      </c>
      <c r="D53" s="187">
        <v>294.74</v>
      </c>
      <c r="E53" s="128">
        <v>0.34</v>
      </c>
      <c r="F53" s="129"/>
      <c r="G53" s="133">
        <v>0.34</v>
      </c>
      <c r="H53" s="138"/>
      <c r="I53" s="10">
        <v>0</v>
      </c>
      <c r="J53" s="8">
        <f t="shared" si="9"/>
        <v>0.34</v>
      </c>
      <c r="K53" s="47">
        <f t="shared" si="10"/>
        <v>0</v>
      </c>
      <c r="L53" s="7">
        <f t="shared" si="6"/>
        <v>100.21</v>
      </c>
      <c r="M53" s="7">
        <f t="shared" si="7"/>
        <v>0</v>
      </c>
      <c r="N53" s="7">
        <f t="shared" si="8"/>
        <v>100.21</v>
      </c>
      <c r="O53" s="140">
        <f t="shared" si="11"/>
        <v>0</v>
      </c>
    </row>
    <row r="54" spans="1:15" x14ac:dyDescent="0.25">
      <c r="A54" s="125" t="s">
        <v>187</v>
      </c>
      <c r="B54" s="139" t="s">
        <v>160</v>
      </c>
      <c r="C54" s="127" t="s">
        <v>11</v>
      </c>
      <c r="D54" s="187">
        <v>104.86</v>
      </c>
      <c r="E54" s="128">
        <v>0.34</v>
      </c>
      <c r="F54" s="129"/>
      <c r="G54" s="133">
        <v>0.34</v>
      </c>
      <c r="H54" s="138"/>
      <c r="I54" s="10">
        <v>0</v>
      </c>
      <c r="J54" s="8">
        <f t="shared" si="9"/>
        <v>0.34</v>
      </c>
      <c r="K54" s="47">
        <f t="shared" si="10"/>
        <v>0</v>
      </c>
      <c r="L54" s="7">
        <f t="shared" si="6"/>
        <v>35.65</v>
      </c>
      <c r="M54" s="7">
        <f t="shared" si="7"/>
        <v>0</v>
      </c>
      <c r="N54" s="7">
        <f t="shared" si="8"/>
        <v>35.65</v>
      </c>
      <c r="O54" s="140">
        <f t="shared" si="11"/>
        <v>0</v>
      </c>
    </row>
    <row r="55" spans="1:15" ht="25.5" x14ac:dyDescent="0.25">
      <c r="A55" s="125" t="s">
        <v>188</v>
      </c>
      <c r="B55" s="139" t="s">
        <v>173</v>
      </c>
      <c r="C55" s="127" t="s">
        <v>14</v>
      </c>
      <c r="D55" s="187">
        <v>21.0505</v>
      </c>
      <c r="E55" s="128">
        <v>19.959</v>
      </c>
      <c r="F55" s="129"/>
      <c r="G55" s="133"/>
      <c r="H55" s="138"/>
      <c r="I55" s="10"/>
      <c r="J55" s="8">
        <f t="shared" si="9"/>
        <v>0</v>
      </c>
      <c r="K55" s="47">
        <f t="shared" si="10"/>
        <v>19.959</v>
      </c>
      <c r="L55" s="7">
        <f t="shared" si="6"/>
        <v>420.15</v>
      </c>
      <c r="M55" s="7">
        <f t="shared" si="7"/>
        <v>0</v>
      </c>
      <c r="N55" s="7">
        <f t="shared" si="8"/>
        <v>0</v>
      </c>
      <c r="O55" s="140">
        <f t="shared" si="11"/>
        <v>420.15</v>
      </c>
    </row>
    <row r="56" spans="1:15" x14ac:dyDescent="0.25">
      <c r="A56" s="145" t="s">
        <v>20</v>
      </c>
      <c r="B56" s="146" t="s">
        <v>189</v>
      </c>
      <c r="C56" s="147"/>
      <c r="D56" s="148"/>
      <c r="E56" s="148"/>
      <c r="F56" s="149"/>
      <c r="G56" s="51"/>
      <c r="H56" s="52">
        <v>42.63</v>
      </c>
      <c r="I56" s="48"/>
      <c r="J56" s="49"/>
      <c r="K56" s="49"/>
      <c r="L56" s="50">
        <f>SUM(L57:L60)</f>
        <v>1696.9300000000003</v>
      </c>
      <c r="M56" s="50">
        <f>SUM(M57:M60)</f>
        <v>0</v>
      </c>
      <c r="N56" s="50">
        <f>SUM(N57:N60)</f>
        <v>1696.9300000000003</v>
      </c>
      <c r="O56" s="150"/>
    </row>
    <row r="57" spans="1:15" ht="25.5" x14ac:dyDescent="0.25">
      <c r="A57" s="125" t="s">
        <v>190</v>
      </c>
      <c r="B57" s="139" t="s">
        <v>199</v>
      </c>
      <c r="C57" s="127" t="s">
        <v>14</v>
      </c>
      <c r="D57" s="187">
        <v>43.27</v>
      </c>
      <c r="E57" s="128">
        <v>10</v>
      </c>
      <c r="F57" s="129"/>
      <c r="G57" s="133">
        <v>10</v>
      </c>
      <c r="H57" s="138"/>
      <c r="I57" s="10">
        <v>0</v>
      </c>
      <c r="J57" s="8">
        <f t="shared" si="9"/>
        <v>10</v>
      </c>
      <c r="K57" s="47">
        <f t="shared" si="10"/>
        <v>0</v>
      </c>
      <c r="L57" s="7">
        <f t="shared" si="6"/>
        <v>432.7</v>
      </c>
      <c r="M57" s="7">
        <f t="shared" si="7"/>
        <v>0</v>
      </c>
      <c r="N57" s="7">
        <f t="shared" si="8"/>
        <v>432.7</v>
      </c>
      <c r="O57" s="140">
        <f t="shared" si="11"/>
        <v>0</v>
      </c>
    </row>
    <row r="58" spans="1:15" ht="25.5" x14ac:dyDescent="0.25">
      <c r="A58" s="125" t="s">
        <v>191</v>
      </c>
      <c r="B58" s="139" t="s">
        <v>200</v>
      </c>
      <c r="C58" s="127" t="s">
        <v>14</v>
      </c>
      <c r="D58" s="187">
        <v>41.3</v>
      </c>
      <c r="E58" s="128">
        <v>10</v>
      </c>
      <c r="F58" s="129"/>
      <c r="G58" s="133">
        <v>10</v>
      </c>
      <c r="H58" s="138"/>
      <c r="I58" s="10">
        <v>0</v>
      </c>
      <c r="J58" s="8">
        <f t="shared" si="9"/>
        <v>10</v>
      </c>
      <c r="K58" s="47">
        <f t="shared" si="10"/>
        <v>0</v>
      </c>
      <c r="L58" s="7">
        <f t="shared" si="6"/>
        <v>413</v>
      </c>
      <c r="M58" s="7">
        <f t="shared" si="7"/>
        <v>0</v>
      </c>
      <c r="N58" s="7">
        <f t="shared" si="8"/>
        <v>413</v>
      </c>
      <c r="O58" s="140">
        <f t="shared" si="11"/>
        <v>0</v>
      </c>
    </row>
    <row r="59" spans="1:15" ht="25.5" x14ac:dyDescent="0.25">
      <c r="A59" s="125" t="s">
        <v>192</v>
      </c>
      <c r="B59" s="139" t="s">
        <v>201</v>
      </c>
      <c r="C59" s="127" t="s">
        <v>14</v>
      </c>
      <c r="D59" s="187">
        <v>42.579700000000003</v>
      </c>
      <c r="E59" s="128">
        <v>14.1</v>
      </c>
      <c r="F59" s="129"/>
      <c r="G59" s="133">
        <v>14.1</v>
      </c>
      <c r="H59" s="138"/>
      <c r="I59" s="10">
        <v>0</v>
      </c>
      <c r="J59" s="8">
        <f t="shared" si="9"/>
        <v>14.1</v>
      </c>
      <c r="K59" s="47">
        <f t="shared" si="10"/>
        <v>0</v>
      </c>
      <c r="L59" s="7">
        <f t="shared" si="6"/>
        <v>600.37</v>
      </c>
      <c r="M59" s="7">
        <f t="shared" si="7"/>
        <v>0</v>
      </c>
      <c r="N59" s="7">
        <f t="shared" si="8"/>
        <v>600.37</v>
      </c>
      <c r="O59" s="140">
        <f t="shared" si="11"/>
        <v>0</v>
      </c>
    </row>
    <row r="60" spans="1:15" ht="25.5" x14ac:dyDescent="0.25">
      <c r="A60" s="125" t="s">
        <v>193</v>
      </c>
      <c r="B60" s="139" t="s">
        <v>202</v>
      </c>
      <c r="C60" s="127" t="s">
        <v>14</v>
      </c>
      <c r="D60" s="187">
        <v>49.189</v>
      </c>
      <c r="E60" s="128">
        <v>5.0999999999999996</v>
      </c>
      <c r="F60" s="129"/>
      <c r="G60" s="133">
        <v>5.0999999999999996</v>
      </c>
      <c r="H60" s="138"/>
      <c r="I60" s="10">
        <v>0</v>
      </c>
      <c r="J60" s="8">
        <f t="shared" si="9"/>
        <v>5.0999999999999996</v>
      </c>
      <c r="K60" s="47">
        <f t="shared" si="10"/>
        <v>0</v>
      </c>
      <c r="L60" s="7">
        <f t="shared" si="6"/>
        <v>250.86</v>
      </c>
      <c r="M60" s="7">
        <f t="shared" si="7"/>
        <v>0</v>
      </c>
      <c r="N60" s="7">
        <f t="shared" si="8"/>
        <v>250.86</v>
      </c>
      <c r="O60" s="140">
        <f t="shared" si="11"/>
        <v>0</v>
      </c>
    </row>
    <row r="61" spans="1:15" x14ac:dyDescent="0.25">
      <c r="A61" s="145" t="s">
        <v>21</v>
      </c>
      <c r="B61" s="146" t="s">
        <v>195</v>
      </c>
      <c r="C61" s="147"/>
      <c r="D61" s="148"/>
      <c r="E61" s="148"/>
      <c r="F61" s="149"/>
      <c r="G61" s="51"/>
      <c r="H61" s="52">
        <v>42.63</v>
      </c>
      <c r="I61" s="48"/>
      <c r="J61" s="49"/>
      <c r="K61" s="49"/>
      <c r="L61" s="50">
        <f>L62</f>
        <v>157.13999999999999</v>
      </c>
      <c r="M61" s="50">
        <f>M62</f>
        <v>0</v>
      </c>
      <c r="N61" s="50">
        <f>N62</f>
        <v>157.13999999999999</v>
      </c>
      <c r="O61" s="150"/>
    </row>
    <row r="62" spans="1:15" ht="38.25" x14ac:dyDescent="0.25">
      <c r="A62" s="125" t="s">
        <v>194</v>
      </c>
      <c r="B62" s="139" t="s">
        <v>196</v>
      </c>
      <c r="C62" s="127" t="s">
        <v>8</v>
      </c>
      <c r="D62" s="187">
        <v>61.868000000000002</v>
      </c>
      <c r="E62" s="128">
        <v>2.54</v>
      </c>
      <c r="F62" s="129"/>
      <c r="G62" s="133">
        <v>2.54</v>
      </c>
      <c r="H62" s="39">
        <v>47.99</v>
      </c>
      <c r="I62" s="10">
        <v>0</v>
      </c>
      <c r="J62" s="8">
        <f t="shared" si="9"/>
        <v>2.54</v>
      </c>
      <c r="K62" s="47">
        <f t="shared" si="10"/>
        <v>0</v>
      </c>
      <c r="L62" s="7">
        <f t="shared" si="6"/>
        <v>157.13999999999999</v>
      </c>
      <c r="M62" s="7">
        <f t="shared" si="7"/>
        <v>0</v>
      </c>
      <c r="N62" s="7">
        <f t="shared" si="8"/>
        <v>157.13999999999999</v>
      </c>
      <c r="O62" s="137">
        <f t="shared" si="11"/>
        <v>0</v>
      </c>
    </row>
    <row r="63" spans="1:15" x14ac:dyDescent="0.25">
      <c r="A63" s="125"/>
      <c r="B63" s="139"/>
      <c r="C63" s="127"/>
      <c r="D63" s="128"/>
      <c r="E63" s="128"/>
      <c r="F63" s="129"/>
      <c r="G63" s="38"/>
      <c r="H63" s="39"/>
      <c r="I63" s="10"/>
      <c r="J63" s="8"/>
      <c r="K63" s="47"/>
      <c r="L63" s="9">
        <f>SUM(L61,L48,L56,L42)</f>
        <v>3556.48</v>
      </c>
      <c r="M63" s="9">
        <f>SUM(M61,M48,M56,M42)</f>
        <v>0</v>
      </c>
      <c r="N63" s="9">
        <f>SUM(N61,N48,N56,N42)</f>
        <v>3136.33</v>
      </c>
      <c r="O63" s="118"/>
    </row>
    <row r="64" spans="1:15" x14ac:dyDescent="0.25">
      <c r="A64" s="186">
        <v>5</v>
      </c>
      <c r="B64" s="185" t="s">
        <v>23</v>
      </c>
      <c r="C64" s="120"/>
      <c r="D64" s="121"/>
      <c r="E64" s="119"/>
      <c r="F64" s="122"/>
      <c r="G64" s="44"/>
      <c r="H64" s="45">
        <v>938.58</v>
      </c>
      <c r="I64" s="46"/>
      <c r="J64" s="47"/>
      <c r="K64" s="59"/>
      <c r="L64" s="42"/>
      <c r="M64" s="42"/>
      <c r="N64" s="42"/>
      <c r="O64" s="108">
        <f>O65</f>
        <v>0</v>
      </c>
    </row>
    <row r="65" spans="1:15" ht="51" x14ac:dyDescent="0.25">
      <c r="A65" s="125" t="s">
        <v>24</v>
      </c>
      <c r="B65" s="126" t="s">
        <v>203</v>
      </c>
      <c r="C65" s="127" t="s">
        <v>8</v>
      </c>
      <c r="D65" s="188">
        <v>52.91</v>
      </c>
      <c r="E65" s="132">
        <v>68.72</v>
      </c>
      <c r="F65" s="129"/>
      <c r="G65" s="133">
        <v>68.72</v>
      </c>
      <c r="H65" s="138"/>
      <c r="I65" s="10">
        <v>0</v>
      </c>
      <c r="J65" s="8">
        <f>G65+I65</f>
        <v>68.72</v>
      </c>
      <c r="K65" s="47">
        <f>E65-J65</f>
        <v>0</v>
      </c>
      <c r="L65" s="7">
        <f>ROUND(E65*D65,2)</f>
        <v>3635.98</v>
      </c>
      <c r="M65" s="7">
        <f>ROUND(I65*D65,2)</f>
        <v>0</v>
      </c>
      <c r="N65" s="7">
        <f>ROUND(J65*D65,2)</f>
        <v>3635.98</v>
      </c>
      <c r="O65" s="137">
        <f>L65-N65</f>
        <v>0</v>
      </c>
    </row>
    <row r="66" spans="1:15" x14ac:dyDescent="0.25">
      <c r="A66" s="125"/>
      <c r="B66" s="126"/>
      <c r="C66" s="127"/>
      <c r="D66" s="128"/>
      <c r="E66" s="128"/>
      <c r="F66" s="129"/>
      <c r="G66" s="38"/>
      <c r="H66" s="138"/>
      <c r="I66" s="10"/>
      <c r="J66" s="8"/>
      <c r="K66" s="47"/>
      <c r="L66" s="9">
        <f>SUM(L65)</f>
        <v>3635.98</v>
      </c>
      <c r="M66" s="9">
        <f>SUM(M65)</f>
        <v>0</v>
      </c>
      <c r="N66" s="9">
        <f>SUM(N65)</f>
        <v>3635.98</v>
      </c>
      <c r="O66" s="118"/>
    </row>
    <row r="67" spans="1:15" x14ac:dyDescent="0.25">
      <c r="A67" s="186">
        <v>6</v>
      </c>
      <c r="B67" s="185" t="s">
        <v>15</v>
      </c>
      <c r="C67" s="120"/>
      <c r="D67" s="121"/>
      <c r="E67" s="119"/>
      <c r="F67" s="122"/>
      <c r="G67" s="44"/>
      <c r="H67" s="45">
        <v>85.18</v>
      </c>
      <c r="I67" s="46"/>
      <c r="J67" s="47"/>
      <c r="K67" s="59"/>
      <c r="L67" s="42"/>
      <c r="M67" s="42"/>
      <c r="N67" s="42"/>
      <c r="O67" s="108">
        <f>SUM(O68:O71)</f>
        <v>0</v>
      </c>
    </row>
    <row r="68" spans="1:15" ht="25.5" x14ac:dyDescent="0.25">
      <c r="A68" s="125" t="s">
        <v>25</v>
      </c>
      <c r="B68" s="139" t="s">
        <v>206</v>
      </c>
      <c r="C68" s="127" t="s">
        <v>8</v>
      </c>
      <c r="D68" s="188">
        <v>27.7</v>
      </c>
      <c r="E68" s="132">
        <v>127.52</v>
      </c>
      <c r="F68" s="129"/>
      <c r="G68" s="129">
        <v>127.52</v>
      </c>
      <c r="H68" s="138"/>
      <c r="I68" s="10">
        <v>0</v>
      </c>
      <c r="J68" s="8">
        <f>I68+G68</f>
        <v>127.52</v>
      </c>
      <c r="K68" s="47">
        <f>E68-J68</f>
        <v>0</v>
      </c>
      <c r="L68" s="190">
        <f>ROUND(E68*D68,2)</f>
        <v>3532.3</v>
      </c>
      <c r="M68" s="7">
        <f>ROUND(I68*D68,2)</f>
        <v>0</v>
      </c>
      <c r="N68" s="7">
        <f>ROUND(J68*D68,2)</f>
        <v>3532.3</v>
      </c>
      <c r="O68" s="140">
        <f>L68-N68</f>
        <v>0</v>
      </c>
    </row>
    <row r="69" spans="1:15" ht="25.5" x14ac:dyDescent="0.25">
      <c r="A69" s="125" t="s">
        <v>26</v>
      </c>
      <c r="B69" s="139" t="s">
        <v>207</v>
      </c>
      <c r="C69" s="127" t="s">
        <v>14</v>
      </c>
      <c r="D69" s="188">
        <v>37.380000000000003</v>
      </c>
      <c r="E69" s="132">
        <v>35.159999999999997</v>
      </c>
      <c r="F69" s="129"/>
      <c r="G69" s="129">
        <v>35.159999999999997</v>
      </c>
      <c r="H69" s="138"/>
      <c r="I69" s="8">
        <v>0</v>
      </c>
      <c r="J69" s="8">
        <f>I69+G69</f>
        <v>35.159999999999997</v>
      </c>
      <c r="K69" s="47">
        <f>E69-J69</f>
        <v>0</v>
      </c>
      <c r="L69" s="190">
        <f>ROUND(E69*D69,2)</f>
        <v>1314.28</v>
      </c>
      <c r="M69" s="7">
        <f>ROUND(I69*D69,2)</f>
        <v>0</v>
      </c>
      <c r="N69" s="7">
        <f>ROUND(J69*D69,2)</f>
        <v>1314.28</v>
      </c>
      <c r="O69" s="140">
        <f>L69-N69</f>
        <v>0</v>
      </c>
    </row>
    <row r="70" spans="1:15" x14ac:dyDescent="0.25">
      <c r="A70" s="125" t="s">
        <v>204</v>
      </c>
      <c r="B70" s="139" t="s">
        <v>208</v>
      </c>
      <c r="C70" s="127" t="s">
        <v>8</v>
      </c>
      <c r="D70" s="188">
        <v>7.06</v>
      </c>
      <c r="E70" s="132">
        <v>150.84</v>
      </c>
      <c r="F70" s="129"/>
      <c r="G70" s="129">
        <v>150.84</v>
      </c>
      <c r="H70" s="138"/>
      <c r="I70" s="8">
        <v>0</v>
      </c>
      <c r="J70" s="8">
        <f>I70+G70</f>
        <v>150.84</v>
      </c>
      <c r="K70" s="47">
        <f>E70-J70</f>
        <v>0</v>
      </c>
      <c r="L70" s="190">
        <f>ROUND(E70*D70,2)</f>
        <v>1064.93</v>
      </c>
      <c r="M70" s="7">
        <f>ROUND(I70*D70,2)</f>
        <v>0</v>
      </c>
      <c r="N70" s="7">
        <f>ROUND(J70*D70,2)</f>
        <v>1064.93</v>
      </c>
      <c r="O70" s="140">
        <f>L70-N70</f>
        <v>0</v>
      </c>
    </row>
    <row r="71" spans="1:15" ht="25.5" x14ac:dyDescent="0.25">
      <c r="A71" s="125" t="s">
        <v>205</v>
      </c>
      <c r="B71" s="139" t="s">
        <v>209</v>
      </c>
      <c r="C71" s="127" t="s">
        <v>8</v>
      </c>
      <c r="D71" s="188">
        <v>30.45</v>
      </c>
      <c r="E71" s="132">
        <v>75.419799999999995</v>
      </c>
      <c r="F71" s="129"/>
      <c r="G71" s="197">
        <v>75.419799999999995</v>
      </c>
      <c r="H71" s="138"/>
      <c r="I71" s="196"/>
      <c r="J71" s="8">
        <f>I71+G71</f>
        <v>75.419799999999995</v>
      </c>
      <c r="K71" s="47">
        <f>E71-J71</f>
        <v>0</v>
      </c>
      <c r="L71" s="190">
        <f>ROUND(E71*D71,2)</f>
        <v>2296.5300000000002</v>
      </c>
      <c r="M71" s="7">
        <f>ROUND(I71*D71,2)</f>
        <v>0</v>
      </c>
      <c r="N71" s="7">
        <f>ROUND(J71*D71,2)</f>
        <v>2296.5300000000002</v>
      </c>
      <c r="O71" s="140">
        <f>L71-N71</f>
        <v>0</v>
      </c>
    </row>
    <row r="72" spans="1:15" x14ac:dyDescent="0.25">
      <c r="A72" s="125"/>
      <c r="B72" s="139"/>
      <c r="C72" s="127"/>
      <c r="D72" s="128"/>
      <c r="E72" s="128"/>
      <c r="F72" s="129"/>
      <c r="G72" s="129"/>
      <c r="H72" s="138"/>
      <c r="I72" s="10"/>
      <c r="J72" s="8"/>
      <c r="K72" s="47"/>
      <c r="L72" s="9">
        <f>SUM(L68:L71)</f>
        <v>8208.0400000000009</v>
      </c>
      <c r="M72" s="9">
        <f>SUM(M68:M71)</f>
        <v>0</v>
      </c>
      <c r="N72" s="9">
        <f>SUM(N68:N71)</f>
        <v>8208.0400000000009</v>
      </c>
      <c r="O72" s="118"/>
    </row>
    <row r="73" spans="1:15" x14ac:dyDescent="0.25">
      <c r="A73" s="186">
        <v>7</v>
      </c>
      <c r="B73" s="185" t="s">
        <v>27</v>
      </c>
      <c r="C73" s="120"/>
      <c r="D73" s="121"/>
      <c r="E73" s="119"/>
      <c r="F73" s="122"/>
      <c r="G73" s="44"/>
      <c r="H73" s="123"/>
      <c r="I73" s="46"/>
      <c r="J73" s="47"/>
      <c r="K73" s="59"/>
      <c r="L73" s="42"/>
      <c r="M73" s="46"/>
      <c r="N73" s="122"/>
      <c r="O73" s="174">
        <f>SUM(O74:O77)</f>
        <v>6106.34</v>
      </c>
    </row>
    <row r="74" spans="1:15" ht="25.5" x14ac:dyDescent="0.25">
      <c r="A74" s="125" t="s">
        <v>28</v>
      </c>
      <c r="B74" s="126" t="s">
        <v>210</v>
      </c>
      <c r="C74" s="127" t="s">
        <v>8</v>
      </c>
      <c r="D74" s="188">
        <v>11.94</v>
      </c>
      <c r="E74" s="132">
        <v>65.249899999999997</v>
      </c>
      <c r="F74" s="129"/>
      <c r="G74" s="156">
        <v>65.249899999999997</v>
      </c>
      <c r="H74" s="39">
        <v>25.61</v>
      </c>
      <c r="I74" s="134">
        <v>0</v>
      </c>
      <c r="J74" s="8">
        <f>I74+G74</f>
        <v>65.249899999999997</v>
      </c>
      <c r="K74" s="47">
        <f t="shared" ref="K74:K86" si="12">E74-J74</f>
        <v>0</v>
      </c>
      <c r="L74" s="7">
        <f t="shared" ref="L74:L86" si="13">ROUND(E74*D74,2)</f>
        <v>779.08</v>
      </c>
      <c r="M74" s="7">
        <f t="shared" ref="M74:M86" si="14">ROUND(I74*D74,2)</f>
        <v>0</v>
      </c>
      <c r="N74" s="7">
        <f t="shared" ref="N74:N86" si="15">ROUND(J74*D74,2)</f>
        <v>779.08</v>
      </c>
      <c r="O74" s="137">
        <f t="shared" ref="O74:O86" si="16">L74-N74</f>
        <v>0</v>
      </c>
    </row>
    <row r="75" spans="1:15" ht="38.25" x14ac:dyDescent="0.25">
      <c r="A75" s="125" t="s">
        <v>29</v>
      </c>
      <c r="B75" s="126" t="s">
        <v>211</v>
      </c>
      <c r="C75" s="127" t="s">
        <v>11</v>
      </c>
      <c r="D75" s="188">
        <v>385.54</v>
      </c>
      <c r="E75" s="132">
        <v>5.17</v>
      </c>
      <c r="F75" s="129"/>
      <c r="G75" s="156">
        <v>5.17</v>
      </c>
      <c r="H75" s="39">
        <v>50.68</v>
      </c>
      <c r="I75" s="10">
        <v>0</v>
      </c>
      <c r="J75" s="8">
        <f>I75+G75</f>
        <v>5.17</v>
      </c>
      <c r="K75" s="47">
        <f t="shared" si="12"/>
        <v>0</v>
      </c>
      <c r="L75" s="7">
        <f t="shared" si="13"/>
        <v>1993.24</v>
      </c>
      <c r="M75" s="7">
        <f t="shared" si="14"/>
        <v>0</v>
      </c>
      <c r="N75" s="7">
        <f t="shared" si="15"/>
        <v>1993.24</v>
      </c>
      <c r="O75" s="137">
        <f t="shared" si="16"/>
        <v>0</v>
      </c>
    </row>
    <row r="76" spans="1:15" ht="38.25" x14ac:dyDescent="0.25">
      <c r="A76" s="125" t="s">
        <v>30</v>
      </c>
      <c r="B76" s="126" t="s">
        <v>212</v>
      </c>
      <c r="C76" s="127" t="s">
        <v>8</v>
      </c>
      <c r="D76" s="188">
        <v>35.5</v>
      </c>
      <c r="E76" s="132">
        <v>128.34989999999999</v>
      </c>
      <c r="F76" s="129"/>
      <c r="G76" s="38"/>
      <c r="H76" s="39">
        <v>32.590000000000003</v>
      </c>
      <c r="I76" s="10"/>
      <c r="J76" s="8">
        <f>I76+G76</f>
        <v>0</v>
      </c>
      <c r="K76" s="47">
        <f t="shared" si="12"/>
        <v>128.34989999999999</v>
      </c>
      <c r="L76" s="7">
        <f t="shared" si="13"/>
        <v>4556.42</v>
      </c>
      <c r="M76" s="7">
        <f t="shared" si="14"/>
        <v>0</v>
      </c>
      <c r="N76" s="7">
        <f t="shared" si="15"/>
        <v>0</v>
      </c>
      <c r="O76" s="137">
        <f t="shared" si="16"/>
        <v>4556.42</v>
      </c>
    </row>
    <row r="77" spans="1:15" ht="25.5" x14ac:dyDescent="0.25">
      <c r="A77" s="125" t="s">
        <v>31</v>
      </c>
      <c r="B77" s="126" t="s">
        <v>213</v>
      </c>
      <c r="C77" s="127" t="s">
        <v>11</v>
      </c>
      <c r="D77" s="188">
        <v>45.68</v>
      </c>
      <c r="E77" s="132">
        <v>33.93</v>
      </c>
      <c r="F77" s="129"/>
      <c r="G77" s="38"/>
      <c r="H77" s="39">
        <v>50.09</v>
      </c>
      <c r="I77" s="10"/>
      <c r="J77" s="8">
        <f>I77+G77</f>
        <v>0</v>
      </c>
      <c r="K77" s="47">
        <f t="shared" si="12"/>
        <v>33.93</v>
      </c>
      <c r="L77" s="7">
        <f t="shared" si="13"/>
        <v>1549.92</v>
      </c>
      <c r="M77" s="7">
        <f t="shared" si="14"/>
        <v>0</v>
      </c>
      <c r="N77" s="7">
        <f t="shared" si="15"/>
        <v>0</v>
      </c>
      <c r="O77" s="137">
        <f t="shared" si="16"/>
        <v>1549.92</v>
      </c>
    </row>
    <row r="78" spans="1:15" x14ac:dyDescent="0.25">
      <c r="A78" s="125"/>
      <c r="B78" s="126"/>
      <c r="C78" s="127"/>
      <c r="D78" s="132"/>
      <c r="E78" s="132"/>
      <c r="F78" s="129"/>
      <c r="G78" s="38"/>
      <c r="H78" s="39"/>
      <c r="I78" s="10"/>
      <c r="J78" s="8"/>
      <c r="K78" s="47"/>
      <c r="L78" s="189">
        <f>SUM(L74:L77)</f>
        <v>8878.66</v>
      </c>
      <c r="M78" s="189">
        <f>SUM(M74:M77)</f>
        <v>0</v>
      </c>
      <c r="N78" s="189">
        <f>SUM(N74:N77)</f>
        <v>2772.32</v>
      </c>
      <c r="O78" s="137"/>
    </row>
    <row r="79" spans="1:15" x14ac:dyDescent="0.25">
      <c r="A79" s="186" t="s">
        <v>214</v>
      </c>
      <c r="B79" s="185" t="s">
        <v>40</v>
      </c>
      <c r="C79" s="120"/>
      <c r="D79" s="121"/>
      <c r="E79" s="119"/>
      <c r="F79" s="122"/>
      <c r="G79" s="44"/>
      <c r="H79" s="123"/>
      <c r="I79" s="46"/>
      <c r="J79" s="47"/>
      <c r="K79" s="59"/>
      <c r="L79" s="42"/>
      <c r="M79" s="46"/>
      <c r="N79" s="122"/>
      <c r="O79" s="174">
        <f>SUM(O80:O86)</f>
        <v>10185.42</v>
      </c>
    </row>
    <row r="80" spans="1:15" ht="51" x14ac:dyDescent="0.25">
      <c r="A80" s="125" t="s">
        <v>32</v>
      </c>
      <c r="B80" s="126" t="s">
        <v>215</v>
      </c>
      <c r="C80" s="127" t="s">
        <v>127</v>
      </c>
      <c r="D80" s="188">
        <v>625.82000000000005</v>
      </c>
      <c r="E80" s="132">
        <v>8</v>
      </c>
      <c r="F80" s="129"/>
      <c r="G80" s="129"/>
      <c r="H80" s="138"/>
      <c r="I80" s="10"/>
      <c r="J80" s="8">
        <f>I80+'[6]1'!J64</f>
        <v>0</v>
      </c>
      <c r="K80" s="47">
        <f t="shared" si="12"/>
        <v>8</v>
      </c>
      <c r="L80" s="7">
        <f t="shared" si="13"/>
        <v>5006.5600000000004</v>
      </c>
      <c r="M80" s="7">
        <f t="shared" si="14"/>
        <v>0</v>
      </c>
      <c r="N80" s="7">
        <f t="shared" si="15"/>
        <v>0</v>
      </c>
      <c r="O80" s="137">
        <f t="shared" si="16"/>
        <v>5006.5600000000004</v>
      </c>
    </row>
    <row r="81" spans="1:15" ht="51" x14ac:dyDescent="0.25">
      <c r="A81" s="125" t="s">
        <v>33</v>
      </c>
      <c r="B81" s="126" t="s">
        <v>216</v>
      </c>
      <c r="C81" s="127" t="s">
        <v>127</v>
      </c>
      <c r="D81" s="188">
        <v>656.89</v>
      </c>
      <c r="E81" s="132">
        <v>2</v>
      </c>
      <c r="F81" s="129"/>
      <c r="G81" s="129"/>
      <c r="H81" s="138"/>
      <c r="I81" s="10"/>
      <c r="J81" s="8">
        <f>I81+'[6]1'!J65</f>
        <v>0</v>
      </c>
      <c r="K81" s="47">
        <f t="shared" si="12"/>
        <v>2</v>
      </c>
      <c r="L81" s="7">
        <f t="shared" si="13"/>
        <v>1313.78</v>
      </c>
      <c r="M81" s="7">
        <f t="shared" si="14"/>
        <v>0</v>
      </c>
      <c r="N81" s="7">
        <f t="shared" si="15"/>
        <v>0</v>
      </c>
      <c r="O81" s="137">
        <f t="shared" si="16"/>
        <v>1313.78</v>
      </c>
    </row>
    <row r="82" spans="1:15" ht="25.5" x14ac:dyDescent="0.25">
      <c r="A82" s="125" t="s">
        <v>34</v>
      </c>
      <c r="B82" s="126" t="s">
        <v>217</v>
      </c>
      <c r="C82" s="127" t="s">
        <v>127</v>
      </c>
      <c r="D82" s="188">
        <v>772.73</v>
      </c>
      <c r="E82" s="132">
        <v>1</v>
      </c>
      <c r="F82" s="129"/>
      <c r="G82" s="129"/>
      <c r="H82" s="138"/>
      <c r="I82" s="10"/>
      <c r="J82" s="8">
        <f>I82+'[6]1'!J66</f>
        <v>0</v>
      </c>
      <c r="K82" s="47">
        <f t="shared" si="12"/>
        <v>1</v>
      </c>
      <c r="L82" s="7">
        <f t="shared" si="13"/>
        <v>772.73</v>
      </c>
      <c r="M82" s="7">
        <f t="shared" si="14"/>
        <v>0</v>
      </c>
      <c r="N82" s="7">
        <f t="shared" si="15"/>
        <v>0</v>
      </c>
      <c r="O82" s="137">
        <f t="shared" si="16"/>
        <v>772.73</v>
      </c>
    </row>
    <row r="83" spans="1:15" ht="25.5" x14ac:dyDescent="0.25">
      <c r="A83" s="125" t="s">
        <v>35</v>
      </c>
      <c r="B83" s="141" t="s">
        <v>218</v>
      </c>
      <c r="C83" s="109" t="s">
        <v>8</v>
      </c>
      <c r="D83" s="188">
        <v>96.5</v>
      </c>
      <c r="E83" s="142">
        <v>3.52</v>
      </c>
      <c r="F83" s="129"/>
      <c r="G83" s="38">
        <v>3.52</v>
      </c>
      <c r="H83" s="39">
        <v>93.08</v>
      </c>
      <c r="I83" s="10">
        <v>0</v>
      </c>
      <c r="J83" s="8">
        <f>I83+'[6]1'!J67</f>
        <v>0</v>
      </c>
      <c r="K83" s="47">
        <f t="shared" si="12"/>
        <v>3.52</v>
      </c>
      <c r="L83" s="7">
        <f t="shared" si="13"/>
        <v>339.68</v>
      </c>
      <c r="M83" s="7">
        <f t="shared" si="14"/>
        <v>0</v>
      </c>
      <c r="N83" s="7">
        <f t="shared" si="15"/>
        <v>0</v>
      </c>
      <c r="O83" s="137">
        <f t="shared" si="16"/>
        <v>339.68</v>
      </c>
    </row>
    <row r="84" spans="1:15" ht="38.25" x14ac:dyDescent="0.25">
      <c r="A84" s="125" t="s">
        <v>36</v>
      </c>
      <c r="B84" s="141" t="s">
        <v>219</v>
      </c>
      <c r="C84" s="183" t="s">
        <v>8</v>
      </c>
      <c r="D84" s="188">
        <v>509.2</v>
      </c>
      <c r="E84" s="142">
        <v>2.52</v>
      </c>
      <c r="F84" s="129"/>
      <c r="G84" s="38"/>
      <c r="H84" s="39"/>
      <c r="I84" s="10"/>
      <c r="J84" s="8">
        <f>I84+'[6]1'!J68</f>
        <v>0</v>
      </c>
      <c r="K84" s="47">
        <f t="shared" si="12"/>
        <v>2.52</v>
      </c>
      <c r="L84" s="7">
        <f t="shared" si="13"/>
        <v>1283.18</v>
      </c>
      <c r="M84" s="7">
        <f t="shared" si="14"/>
        <v>0</v>
      </c>
      <c r="N84" s="7">
        <f t="shared" si="15"/>
        <v>0</v>
      </c>
      <c r="O84" s="137">
        <f t="shared" si="16"/>
        <v>1283.18</v>
      </c>
    </row>
    <row r="85" spans="1:15" ht="51" x14ac:dyDescent="0.25">
      <c r="A85" s="125" t="s">
        <v>37</v>
      </c>
      <c r="B85" s="141" t="s">
        <v>220</v>
      </c>
      <c r="C85" s="183" t="s">
        <v>8</v>
      </c>
      <c r="D85" s="188">
        <v>310.46800000000002</v>
      </c>
      <c r="E85" s="142">
        <v>3.36</v>
      </c>
      <c r="F85" s="129"/>
      <c r="G85" s="38"/>
      <c r="H85" s="39"/>
      <c r="I85" s="10"/>
      <c r="J85" s="8">
        <f>SUM(G85:I85)</f>
        <v>0</v>
      </c>
      <c r="K85" s="47">
        <f t="shared" si="12"/>
        <v>3.36</v>
      </c>
      <c r="L85" s="7">
        <f t="shared" si="13"/>
        <v>1043.17</v>
      </c>
      <c r="M85" s="7">
        <f t="shared" si="14"/>
        <v>0</v>
      </c>
      <c r="N85" s="7">
        <f t="shared" si="15"/>
        <v>0</v>
      </c>
      <c r="O85" s="137">
        <f t="shared" si="16"/>
        <v>1043.17</v>
      </c>
    </row>
    <row r="86" spans="1:15" ht="38.25" x14ac:dyDescent="0.25">
      <c r="A86" s="125" t="s">
        <v>38</v>
      </c>
      <c r="B86" s="141" t="s">
        <v>221</v>
      </c>
      <c r="C86" s="183" t="s">
        <v>8</v>
      </c>
      <c r="D86" s="188">
        <v>341.05799999999999</v>
      </c>
      <c r="E86" s="142">
        <v>1.25</v>
      </c>
      <c r="F86" s="129"/>
      <c r="G86" s="38"/>
      <c r="H86" s="39"/>
      <c r="I86" s="10"/>
      <c r="J86" s="8">
        <f>SUM(G86:I86)</f>
        <v>0</v>
      </c>
      <c r="K86" s="47">
        <f t="shared" si="12"/>
        <v>1.25</v>
      </c>
      <c r="L86" s="7">
        <f t="shared" si="13"/>
        <v>426.32</v>
      </c>
      <c r="M86" s="7">
        <f t="shared" si="14"/>
        <v>0</v>
      </c>
      <c r="N86" s="7">
        <f t="shared" si="15"/>
        <v>0</v>
      </c>
      <c r="O86" s="137">
        <f t="shared" si="16"/>
        <v>426.32</v>
      </c>
    </row>
    <row r="87" spans="1:15" x14ac:dyDescent="0.25">
      <c r="A87" s="125"/>
      <c r="B87" s="141"/>
      <c r="C87" s="109"/>
      <c r="D87" s="128"/>
      <c r="E87" s="143"/>
      <c r="F87" s="129"/>
      <c r="G87" s="38"/>
      <c r="H87" s="39"/>
      <c r="I87" s="10"/>
      <c r="J87" s="8"/>
      <c r="K87" s="47"/>
      <c r="L87" s="9">
        <f>SUM(L80:L86)</f>
        <v>10185.42</v>
      </c>
      <c r="M87" s="9">
        <f>SUM(M80:M86)</f>
        <v>0</v>
      </c>
      <c r="N87" s="9">
        <f>SUM(N80:N86)</f>
        <v>0</v>
      </c>
      <c r="O87" s="118"/>
    </row>
    <row r="88" spans="1:15" x14ac:dyDescent="0.25">
      <c r="A88" s="186" t="s">
        <v>39</v>
      </c>
      <c r="B88" s="185" t="s">
        <v>224</v>
      </c>
      <c r="C88" s="120"/>
      <c r="D88" s="121"/>
      <c r="E88" s="119"/>
      <c r="F88" s="122"/>
      <c r="G88" s="44"/>
      <c r="H88" s="45">
        <v>36.479999999999997</v>
      </c>
      <c r="I88" s="46"/>
      <c r="J88" s="47"/>
      <c r="K88" s="144"/>
      <c r="L88" s="42"/>
      <c r="M88" s="42"/>
      <c r="N88" s="42"/>
      <c r="O88" s="131">
        <f>SUM(O89:O95)</f>
        <v>5662.18</v>
      </c>
    </row>
    <row r="89" spans="1:15" ht="38.25" x14ac:dyDescent="0.25">
      <c r="A89" s="125" t="s">
        <v>41</v>
      </c>
      <c r="B89" s="126" t="s">
        <v>226</v>
      </c>
      <c r="C89" s="127" t="s">
        <v>8</v>
      </c>
      <c r="D89" s="187">
        <v>2.75</v>
      </c>
      <c r="E89" s="128">
        <v>137.43</v>
      </c>
      <c r="F89" s="129"/>
      <c r="G89" s="151">
        <v>137.43</v>
      </c>
      <c r="H89" s="138"/>
      <c r="I89" s="10">
        <v>0</v>
      </c>
      <c r="J89" s="8">
        <f>SUM(G89:I89)</f>
        <v>137.43</v>
      </c>
      <c r="K89" s="47">
        <f t="shared" ref="K89:K107" si="17">E89-J89</f>
        <v>0</v>
      </c>
      <c r="L89" s="7">
        <f t="shared" ref="L89:L95" si="18">ROUND(E89*D89,2)</f>
        <v>377.93</v>
      </c>
      <c r="M89" s="7">
        <f t="shared" ref="M89:M95" si="19">ROUND(I89*D89,2)</f>
        <v>0</v>
      </c>
      <c r="N89" s="7">
        <f t="shared" ref="N89:N95" si="20">ROUND(J89*D89,2)</f>
        <v>377.93</v>
      </c>
      <c r="O89" s="137">
        <f>L89-N89</f>
        <v>0</v>
      </c>
    </row>
    <row r="90" spans="1:15" ht="51" x14ac:dyDescent="0.25">
      <c r="A90" s="125" t="s">
        <v>43</v>
      </c>
      <c r="B90" s="141" t="s">
        <v>227</v>
      </c>
      <c r="C90" s="127" t="s">
        <v>8</v>
      </c>
      <c r="D90" s="187">
        <v>15.66</v>
      </c>
      <c r="E90" s="128">
        <v>119.68980000000001</v>
      </c>
      <c r="F90" s="129"/>
      <c r="G90" s="151">
        <v>119.68980000000001</v>
      </c>
      <c r="H90" s="138"/>
      <c r="I90" s="10">
        <v>0</v>
      </c>
      <c r="J90" s="8">
        <f>SUM(G90:I90)</f>
        <v>119.68980000000001</v>
      </c>
      <c r="K90" s="47">
        <f t="shared" si="17"/>
        <v>0</v>
      </c>
      <c r="L90" s="7">
        <f t="shared" si="18"/>
        <v>1874.34</v>
      </c>
      <c r="M90" s="7">
        <f t="shared" si="19"/>
        <v>0</v>
      </c>
      <c r="N90" s="7">
        <f t="shared" si="20"/>
        <v>1874.34</v>
      </c>
      <c r="O90" s="137">
        <f>L90-N90</f>
        <v>0</v>
      </c>
    </row>
    <row r="91" spans="1:15" ht="51" x14ac:dyDescent="0.25">
      <c r="A91" s="125" t="s">
        <v>44</v>
      </c>
      <c r="B91" s="126" t="s">
        <v>228</v>
      </c>
      <c r="C91" s="127" t="s">
        <v>8</v>
      </c>
      <c r="D91" s="187">
        <v>14.05</v>
      </c>
      <c r="E91" s="128">
        <v>55.919800000000002</v>
      </c>
      <c r="F91" s="129"/>
      <c r="G91" s="151">
        <v>55.919800000000002</v>
      </c>
      <c r="H91" s="39">
        <v>589.54999999999995</v>
      </c>
      <c r="I91" s="10">
        <v>0</v>
      </c>
      <c r="J91" s="8">
        <f>SUM(G91,I91)</f>
        <v>55.919800000000002</v>
      </c>
      <c r="K91" s="47">
        <f t="shared" si="17"/>
        <v>0</v>
      </c>
      <c r="L91" s="7">
        <f t="shared" si="18"/>
        <v>785.67</v>
      </c>
      <c r="M91" s="7">
        <f t="shared" si="19"/>
        <v>0</v>
      </c>
      <c r="N91" s="7">
        <f t="shared" si="20"/>
        <v>785.67</v>
      </c>
      <c r="O91" s="137">
        <f t="shared" ref="O91:O120" si="21">L91-N91</f>
        <v>0</v>
      </c>
    </row>
    <row r="92" spans="1:15" ht="25.5" x14ac:dyDescent="0.25">
      <c r="A92" s="125" t="s">
        <v>45</v>
      </c>
      <c r="B92" s="126" t="s">
        <v>229</v>
      </c>
      <c r="C92" s="127" t="s">
        <v>8</v>
      </c>
      <c r="D92" s="187">
        <v>10.9</v>
      </c>
      <c r="E92" s="128">
        <v>453.18</v>
      </c>
      <c r="F92" s="129"/>
      <c r="G92" s="151"/>
      <c r="H92" s="39">
        <v>550.77</v>
      </c>
      <c r="I92" s="10">
        <v>332.3</v>
      </c>
      <c r="J92" s="8">
        <f>I92+'[6]1'!J75</f>
        <v>332.3</v>
      </c>
      <c r="K92" s="47">
        <f t="shared" si="17"/>
        <v>120.88</v>
      </c>
      <c r="L92" s="7">
        <f t="shared" si="18"/>
        <v>4939.66</v>
      </c>
      <c r="M92" s="7">
        <f t="shared" si="19"/>
        <v>3622.07</v>
      </c>
      <c r="N92" s="7">
        <f t="shared" si="20"/>
        <v>3622.07</v>
      </c>
      <c r="O92" s="137">
        <f t="shared" si="21"/>
        <v>1317.5899999999997</v>
      </c>
    </row>
    <row r="93" spans="1:15" ht="25.5" x14ac:dyDescent="0.25">
      <c r="A93" s="125" t="s">
        <v>46</v>
      </c>
      <c r="B93" s="126" t="s">
        <v>230</v>
      </c>
      <c r="C93" s="127" t="s">
        <v>8</v>
      </c>
      <c r="D93" s="187">
        <v>1.92</v>
      </c>
      <c r="E93" s="128">
        <v>453.178</v>
      </c>
      <c r="F93" s="129"/>
      <c r="G93" s="151"/>
      <c r="H93" s="39">
        <v>458.87</v>
      </c>
      <c r="I93" s="196">
        <v>332.3</v>
      </c>
      <c r="J93" s="8">
        <f>I93+'[6]1'!J76</f>
        <v>332.3</v>
      </c>
      <c r="K93" s="47">
        <f t="shared" si="17"/>
        <v>120.87799999999999</v>
      </c>
      <c r="L93" s="7">
        <f t="shared" si="18"/>
        <v>870.1</v>
      </c>
      <c r="M93" s="7">
        <f t="shared" si="19"/>
        <v>638.02</v>
      </c>
      <c r="N93" s="7">
        <f t="shared" si="20"/>
        <v>638.02</v>
      </c>
      <c r="O93" s="137">
        <f t="shared" si="21"/>
        <v>232.08000000000004</v>
      </c>
    </row>
    <row r="94" spans="1:15" ht="25.5" x14ac:dyDescent="0.25">
      <c r="A94" s="125" t="s">
        <v>47</v>
      </c>
      <c r="B94" s="126" t="s">
        <v>231</v>
      </c>
      <c r="C94" s="127" t="s">
        <v>8</v>
      </c>
      <c r="D94" s="187">
        <v>12.08</v>
      </c>
      <c r="E94" s="128">
        <v>453.18</v>
      </c>
      <c r="F94" s="129"/>
      <c r="G94" s="151"/>
      <c r="H94" s="39">
        <v>497.63</v>
      </c>
      <c r="I94" s="10">
        <v>332.3</v>
      </c>
      <c r="J94" s="8">
        <f>I94+'[6]1'!J77</f>
        <v>332.3</v>
      </c>
      <c r="K94" s="47">
        <f t="shared" si="17"/>
        <v>120.88</v>
      </c>
      <c r="L94" s="7">
        <f t="shared" si="18"/>
        <v>5474.41</v>
      </c>
      <c r="M94" s="7">
        <f t="shared" si="19"/>
        <v>4014.18</v>
      </c>
      <c r="N94" s="7">
        <f t="shared" si="20"/>
        <v>4014.18</v>
      </c>
      <c r="O94" s="137">
        <f t="shared" si="21"/>
        <v>1460.23</v>
      </c>
    </row>
    <row r="95" spans="1:15" ht="38.25" x14ac:dyDescent="0.25">
      <c r="A95" s="125" t="s">
        <v>48</v>
      </c>
      <c r="B95" s="126" t="s">
        <v>232</v>
      </c>
      <c r="C95" s="127" t="s">
        <v>8</v>
      </c>
      <c r="D95" s="187">
        <v>47.43</v>
      </c>
      <c r="E95" s="128">
        <v>55.919899999999998</v>
      </c>
      <c r="F95" s="129"/>
      <c r="G95" s="151"/>
      <c r="H95" s="138"/>
      <c r="I95" s="10"/>
      <c r="J95" s="8">
        <f>I95+'[6]1'!J78</f>
        <v>0</v>
      </c>
      <c r="K95" s="47">
        <f t="shared" si="17"/>
        <v>55.919899999999998</v>
      </c>
      <c r="L95" s="7">
        <f t="shared" si="18"/>
        <v>2652.28</v>
      </c>
      <c r="M95" s="7">
        <f t="shared" si="19"/>
        <v>0</v>
      </c>
      <c r="N95" s="7">
        <f t="shared" si="20"/>
        <v>0</v>
      </c>
      <c r="O95" s="137">
        <f t="shared" si="21"/>
        <v>2652.28</v>
      </c>
    </row>
    <row r="96" spans="1:15" x14ac:dyDescent="0.25">
      <c r="A96" s="125"/>
      <c r="B96" s="126"/>
      <c r="C96" s="127"/>
      <c r="D96" s="128"/>
      <c r="E96" s="128"/>
      <c r="F96" s="129"/>
      <c r="G96" s="151"/>
      <c r="H96" s="138"/>
      <c r="I96" s="10"/>
      <c r="J96" s="8"/>
      <c r="K96" s="47"/>
      <c r="L96" s="189">
        <f>SUM(L89:L95)</f>
        <v>16974.39</v>
      </c>
      <c r="M96" s="189">
        <f>SUM(M89:M95)</f>
        <v>8274.27</v>
      </c>
      <c r="N96" s="189">
        <f>SUM(N89:N95)</f>
        <v>11312.210000000001</v>
      </c>
      <c r="O96" s="137"/>
    </row>
    <row r="97" spans="1:15" s="11" customFormat="1" x14ac:dyDescent="0.25">
      <c r="A97" s="186" t="s">
        <v>49</v>
      </c>
      <c r="B97" s="185" t="s">
        <v>225</v>
      </c>
      <c r="C97" s="120"/>
      <c r="D97" s="121"/>
      <c r="E97" s="119"/>
      <c r="F97" s="122"/>
      <c r="G97" s="44"/>
      <c r="H97" s="45">
        <v>36.479999999999997</v>
      </c>
      <c r="I97" s="46"/>
      <c r="J97" s="47"/>
      <c r="K97" s="144"/>
      <c r="L97" s="42"/>
      <c r="M97" s="42"/>
      <c r="N97" s="42"/>
      <c r="O97" s="131">
        <f>SUM(O98:O138)</f>
        <v>4952.5499999999993</v>
      </c>
    </row>
    <row r="98" spans="1:15" ht="38.25" x14ac:dyDescent="0.25">
      <c r="A98" s="125" t="s">
        <v>51</v>
      </c>
      <c r="B98" s="141" t="s">
        <v>243</v>
      </c>
      <c r="C98" s="127" t="s">
        <v>127</v>
      </c>
      <c r="D98" s="187">
        <v>276.37</v>
      </c>
      <c r="E98" s="128">
        <v>1</v>
      </c>
      <c r="F98" s="129"/>
      <c r="G98" s="156">
        <v>1</v>
      </c>
      <c r="H98" s="39">
        <v>19.41</v>
      </c>
      <c r="I98" s="10">
        <v>0</v>
      </c>
      <c r="J98" s="8">
        <f t="shared" ref="J98:J114" si="22">G98+I98</f>
        <v>1</v>
      </c>
      <c r="K98" s="47">
        <f t="shared" si="17"/>
        <v>0</v>
      </c>
      <c r="L98" s="7">
        <f t="shared" ref="L98:L104" si="23">ROUND(E98*D98,2)</f>
        <v>276.37</v>
      </c>
      <c r="M98" s="7">
        <f t="shared" ref="M98:M104" si="24">ROUND(I98*D98,2)</f>
        <v>0</v>
      </c>
      <c r="N98" s="7">
        <f t="shared" ref="N98:N104" si="25">ROUND(J98*D98,2)</f>
        <v>276.37</v>
      </c>
      <c r="O98" s="137">
        <f t="shared" si="21"/>
        <v>0</v>
      </c>
    </row>
    <row r="99" spans="1:15" ht="25.5" x14ac:dyDescent="0.25">
      <c r="A99" s="125" t="s">
        <v>52</v>
      </c>
      <c r="B99" s="126" t="s">
        <v>244</v>
      </c>
      <c r="C99" s="127" t="s">
        <v>127</v>
      </c>
      <c r="D99" s="187">
        <v>180.97</v>
      </c>
      <c r="E99" s="128">
        <v>6</v>
      </c>
      <c r="F99" s="129"/>
      <c r="G99" s="156">
        <v>6</v>
      </c>
      <c r="H99" s="39">
        <v>17.43</v>
      </c>
      <c r="I99" s="10">
        <v>0</v>
      </c>
      <c r="J99" s="8">
        <f t="shared" si="22"/>
        <v>6</v>
      </c>
      <c r="K99" s="47">
        <f t="shared" si="17"/>
        <v>0</v>
      </c>
      <c r="L99" s="7">
        <f t="shared" si="23"/>
        <v>1085.82</v>
      </c>
      <c r="M99" s="7">
        <f t="shared" si="24"/>
        <v>0</v>
      </c>
      <c r="N99" s="7">
        <f t="shared" si="25"/>
        <v>1085.82</v>
      </c>
      <c r="O99" s="137">
        <f t="shared" si="21"/>
        <v>0</v>
      </c>
    </row>
    <row r="100" spans="1:15" ht="38.25" x14ac:dyDescent="0.25">
      <c r="A100" s="125" t="s">
        <v>53</v>
      </c>
      <c r="B100" s="126" t="s">
        <v>245</v>
      </c>
      <c r="C100" s="127" t="s">
        <v>127</v>
      </c>
      <c r="D100" s="187">
        <v>19.739999999999998</v>
      </c>
      <c r="E100" s="128">
        <v>10</v>
      </c>
      <c r="F100" s="129"/>
      <c r="G100" s="156">
        <v>10</v>
      </c>
      <c r="H100" s="39">
        <v>28.65</v>
      </c>
      <c r="I100" s="10"/>
      <c r="J100" s="8">
        <f t="shared" si="22"/>
        <v>10</v>
      </c>
      <c r="K100" s="47">
        <f t="shared" si="17"/>
        <v>0</v>
      </c>
      <c r="L100" s="7">
        <f t="shared" si="23"/>
        <v>197.4</v>
      </c>
      <c r="M100" s="7">
        <f t="shared" si="24"/>
        <v>0</v>
      </c>
      <c r="N100" s="7">
        <f t="shared" si="25"/>
        <v>197.4</v>
      </c>
      <c r="O100" s="137">
        <f t="shared" si="21"/>
        <v>0</v>
      </c>
    </row>
    <row r="101" spans="1:15" ht="38.25" x14ac:dyDescent="0.25">
      <c r="A101" s="125" t="s">
        <v>54</v>
      </c>
      <c r="B101" s="126" t="s">
        <v>246</v>
      </c>
      <c r="C101" s="127" t="s">
        <v>127</v>
      </c>
      <c r="D101" s="187">
        <v>6.58</v>
      </c>
      <c r="E101" s="128">
        <v>16</v>
      </c>
      <c r="F101" s="129"/>
      <c r="G101" s="156">
        <v>16</v>
      </c>
      <c r="H101" s="39">
        <v>45.38</v>
      </c>
      <c r="I101" s="10"/>
      <c r="J101" s="8">
        <f t="shared" si="22"/>
        <v>16</v>
      </c>
      <c r="K101" s="47">
        <f t="shared" si="17"/>
        <v>0</v>
      </c>
      <c r="L101" s="7">
        <f t="shared" si="23"/>
        <v>105.28</v>
      </c>
      <c r="M101" s="7">
        <f t="shared" si="24"/>
        <v>0</v>
      </c>
      <c r="N101" s="7">
        <f t="shared" si="25"/>
        <v>105.28</v>
      </c>
      <c r="O101" s="137">
        <f t="shared" si="21"/>
        <v>0</v>
      </c>
    </row>
    <row r="102" spans="1:15" ht="38.25" x14ac:dyDescent="0.25">
      <c r="A102" s="125" t="s">
        <v>55</v>
      </c>
      <c r="B102" s="139" t="s">
        <v>247</v>
      </c>
      <c r="C102" s="127" t="s">
        <v>127</v>
      </c>
      <c r="D102" s="187">
        <v>15.7</v>
      </c>
      <c r="E102" s="128">
        <v>1</v>
      </c>
      <c r="F102" s="129"/>
      <c r="G102" s="197">
        <v>1</v>
      </c>
      <c r="H102" s="138"/>
      <c r="I102" s="10"/>
      <c r="J102" s="8">
        <f t="shared" si="22"/>
        <v>1</v>
      </c>
      <c r="K102" s="47">
        <f t="shared" si="17"/>
        <v>0</v>
      </c>
      <c r="L102" s="7">
        <f t="shared" si="23"/>
        <v>15.7</v>
      </c>
      <c r="M102" s="7">
        <f t="shared" si="24"/>
        <v>0</v>
      </c>
      <c r="N102" s="7">
        <f t="shared" si="25"/>
        <v>15.7</v>
      </c>
      <c r="O102" s="137">
        <f t="shared" si="21"/>
        <v>0</v>
      </c>
    </row>
    <row r="103" spans="1:15" ht="38.25" x14ac:dyDescent="0.25">
      <c r="A103" s="125" t="s">
        <v>56</v>
      </c>
      <c r="B103" s="126" t="s">
        <v>248</v>
      </c>
      <c r="C103" s="127" t="s">
        <v>127</v>
      </c>
      <c r="D103" s="187">
        <v>7.54</v>
      </c>
      <c r="E103" s="128">
        <v>11</v>
      </c>
      <c r="F103" s="129"/>
      <c r="G103" s="197">
        <v>11</v>
      </c>
      <c r="H103" s="138"/>
      <c r="I103" s="10"/>
      <c r="J103" s="8">
        <f t="shared" si="22"/>
        <v>11</v>
      </c>
      <c r="K103" s="47">
        <f t="shared" si="17"/>
        <v>0</v>
      </c>
      <c r="L103" s="7">
        <f t="shared" si="23"/>
        <v>82.94</v>
      </c>
      <c r="M103" s="7">
        <f t="shared" si="24"/>
        <v>0</v>
      </c>
      <c r="N103" s="7">
        <f t="shared" si="25"/>
        <v>82.94</v>
      </c>
      <c r="O103" s="137">
        <f t="shared" si="21"/>
        <v>0</v>
      </c>
    </row>
    <row r="104" spans="1:15" ht="38.25" x14ac:dyDescent="0.25">
      <c r="A104" s="125" t="s">
        <v>57</v>
      </c>
      <c r="B104" s="126" t="s">
        <v>249</v>
      </c>
      <c r="C104" s="127" t="s">
        <v>127</v>
      </c>
      <c r="D104" s="187">
        <v>4.76</v>
      </c>
      <c r="E104" s="128">
        <v>10</v>
      </c>
      <c r="F104" s="129"/>
      <c r="G104" s="156">
        <v>10</v>
      </c>
      <c r="H104" s="39">
        <v>16.16</v>
      </c>
      <c r="I104" s="10"/>
      <c r="J104" s="8">
        <f t="shared" si="22"/>
        <v>10</v>
      </c>
      <c r="K104" s="47">
        <f t="shared" si="17"/>
        <v>0</v>
      </c>
      <c r="L104" s="7">
        <f t="shared" si="23"/>
        <v>47.6</v>
      </c>
      <c r="M104" s="7">
        <f t="shared" si="24"/>
        <v>0</v>
      </c>
      <c r="N104" s="7">
        <f t="shared" si="25"/>
        <v>47.6</v>
      </c>
      <c r="O104" s="137">
        <f t="shared" si="21"/>
        <v>0</v>
      </c>
    </row>
    <row r="105" spans="1:15" ht="38.25" x14ac:dyDescent="0.25">
      <c r="A105" s="125" t="s">
        <v>58</v>
      </c>
      <c r="B105" s="126" t="s">
        <v>250</v>
      </c>
      <c r="C105" s="127" t="s">
        <v>127</v>
      </c>
      <c r="D105" s="187">
        <v>15.72</v>
      </c>
      <c r="E105" s="128">
        <v>4</v>
      </c>
      <c r="F105" s="129"/>
      <c r="G105" s="156">
        <v>4</v>
      </c>
      <c r="H105" s="39"/>
      <c r="I105" s="10"/>
      <c r="J105" s="8">
        <f t="shared" si="22"/>
        <v>4</v>
      </c>
      <c r="K105" s="47">
        <f t="shared" si="17"/>
        <v>0</v>
      </c>
      <c r="L105" s="7">
        <f t="shared" ref="L105:L120" si="26">ROUND(E105*D105,2)</f>
        <v>62.88</v>
      </c>
      <c r="M105" s="7">
        <f t="shared" ref="M105:M120" si="27">ROUND(I105*D105,2)</f>
        <v>0</v>
      </c>
      <c r="N105" s="7">
        <f t="shared" ref="N105:N120" si="28">ROUND(J105*D105,2)</f>
        <v>62.88</v>
      </c>
      <c r="O105" s="137">
        <f t="shared" si="21"/>
        <v>0</v>
      </c>
    </row>
    <row r="106" spans="1:15" ht="38.25" x14ac:dyDescent="0.25">
      <c r="A106" s="125" t="s">
        <v>59</v>
      </c>
      <c r="B106" s="126" t="s">
        <v>251</v>
      </c>
      <c r="C106" s="127" t="s">
        <v>127</v>
      </c>
      <c r="D106" s="187">
        <v>7.19</v>
      </c>
      <c r="E106" s="128">
        <v>2</v>
      </c>
      <c r="F106" s="129"/>
      <c r="G106" s="156">
        <v>2</v>
      </c>
      <c r="H106" s="39"/>
      <c r="I106" s="10"/>
      <c r="J106" s="8">
        <f t="shared" si="22"/>
        <v>2</v>
      </c>
      <c r="K106" s="47">
        <f t="shared" si="17"/>
        <v>0</v>
      </c>
      <c r="L106" s="7">
        <f t="shared" si="26"/>
        <v>14.38</v>
      </c>
      <c r="M106" s="7">
        <f t="shared" si="27"/>
        <v>0</v>
      </c>
      <c r="N106" s="7">
        <f t="shared" si="28"/>
        <v>14.38</v>
      </c>
      <c r="O106" s="137">
        <f t="shared" si="21"/>
        <v>0</v>
      </c>
    </row>
    <row r="107" spans="1:15" ht="25.5" x14ac:dyDescent="0.25">
      <c r="A107" s="125" t="s">
        <v>60</v>
      </c>
      <c r="B107" s="126" t="s">
        <v>252</v>
      </c>
      <c r="C107" s="127" t="s">
        <v>127</v>
      </c>
      <c r="D107" s="187">
        <v>9.0299999999999994</v>
      </c>
      <c r="E107" s="128">
        <v>5</v>
      </c>
      <c r="F107" s="129"/>
      <c r="G107" s="156">
        <v>5</v>
      </c>
      <c r="H107" s="39"/>
      <c r="I107" s="10"/>
      <c r="J107" s="8">
        <f t="shared" si="22"/>
        <v>5</v>
      </c>
      <c r="K107" s="47">
        <f t="shared" si="17"/>
        <v>0</v>
      </c>
      <c r="L107" s="7">
        <f t="shared" si="26"/>
        <v>45.15</v>
      </c>
      <c r="M107" s="7">
        <f t="shared" si="27"/>
        <v>0</v>
      </c>
      <c r="N107" s="7">
        <f t="shared" si="28"/>
        <v>45.15</v>
      </c>
      <c r="O107" s="137">
        <f t="shared" si="21"/>
        <v>0</v>
      </c>
    </row>
    <row r="108" spans="1:15" ht="38.25" x14ac:dyDescent="0.25">
      <c r="A108" s="125" t="s">
        <v>61</v>
      </c>
      <c r="B108" s="126" t="s">
        <v>253</v>
      </c>
      <c r="C108" s="127" t="s">
        <v>127</v>
      </c>
      <c r="D108" s="187">
        <v>13.5</v>
      </c>
      <c r="E108" s="128">
        <v>1</v>
      </c>
      <c r="F108" s="129"/>
      <c r="G108" s="156">
        <v>1</v>
      </c>
      <c r="H108" s="39"/>
      <c r="I108" s="10"/>
      <c r="J108" s="8">
        <f t="shared" si="22"/>
        <v>1</v>
      </c>
      <c r="K108" s="192">
        <f t="shared" ref="K108:K114" si="29">E108-J108</f>
        <v>0</v>
      </c>
      <c r="L108" s="7">
        <f t="shared" si="26"/>
        <v>13.5</v>
      </c>
      <c r="M108" s="7">
        <f t="shared" si="27"/>
        <v>0</v>
      </c>
      <c r="N108" s="7">
        <f t="shared" si="28"/>
        <v>13.5</v>
      </c>
      <c r="O108" s="137">
        <f t="shared" si="21"/>
        <v>0</v>
      </c>
    </row>
    <row r="109" spans="1:15" ht="38.25" x14ac:dyDescent="0.25">
      <c r="A109" s="125" t="s">
        <v>62</v>
      </c>
      <c r="B109" s="126" t="s">
        <v>254</v>
      </c>
      <c r="C109" s="127" t="s">
        <v>14</v>
      </c>
      <c r="D109" s="187">
        <v>36.94</v>
      </c>
      <c r="E109" s="128">
        <v>44.81</v>
      </c>
      <c r="F109" s="129"/>
      <c r="G109" s="156">
        <v>44.81</v>
      </c>
      <c r="H109" s="39"/>
      <c r="I109" s="10"/>
      <c r="J109" s="8">
        <f t="shared" si="22"/>
        <v>44.81</v>
      </c>
      <c r="K109" s="192">
        <f t="shared" si="29"/>
        <v>0</v>
      </c>
      <c r="L109" s="7">
        <f t="shared" si="26"/>
        <v>1655.28</v>
      </c>
      <c r="M109" s="7">
        <f t="shared" si="27"/>
        <v>0</v>
      </c>
      <c r="N109" s="7">
        <f t="shared" si="28"/>
        <v>1655.28</v>
      </c>
      <c r="O109" s="137">
        <f t="shared" si="21"/>
        <v>0</v>
      </c>
    </row>
    <row r="110" spans="1:15" ht="38.25" x14ac:dyDescent="0.25">
      <c r="A110" s="125" t="s">
        <v>63</v>
      </c>
      <c r="B110" s="126" t="s">
        <v>255</v>
      </c>
      <c r="C110" s="127" t="s">
        <v>14</v>
      </c>
      <c r="D110" s="187">
        <v>13.36</v>
      </c>
      <c r="E110" s="128">
        <v>26.06</v>
      </c>
      <c r="F110" s="129"/>
      <c r="G110" s="156">
        <v>26.06</v>
      </c>
      <c r="H110" s="39"/>
      <c r="I110" s="10"/>
      <c r="J110" s="8">
        <f t="shared" si="22"/>
        <v>26.06</v>
      </c>
      <c r="K110" s="192">
        <f t="shared" si="29"/>
        <v>0</v>
      </c>
      <c r="L110" s="7">
        <f t="shared" si="26"/>
        <v>348.16</v>
      </c>
      <c r="M110" s="7">
        <f t="shared" si="27"/>
        <v>0</v>
      </c>
      <c r="N110" s="7">
        <f t="shared" si="28"/>
        <v>348.16</v>
      </c>
      <c r="O110" s="137">
        <f t="shared" si="21"/>
        <v>0</v>
      </c>
    </row>
    <row r="111" spans="1:15" ht="38.25" x14ac:dyDescent="0.25">
      <c r="A111" s="125" t="s">
        <v>64</v>
      </c>
      <c r="B111" s="126" t="s">
        <v>256</v>
      </c>
      <c r="C111" s="127" t="s">
        <v>14</v>
      </c>
      <c r="D111" s="187">
        <v>19.12</v>
      </c>
      <c r="E111" s="128">
        <v>19.53</v>
      </c>
      <c r="F111" s="129"/>
      <c r="G111" s="156">
        <v>19.53</v>
      </c>
      <c r="H111" s="39"/>
      <c r="I111" s="10"/>
      <c r="J111" s="8">
        <f t="shared" si="22"/>
        <v>19.53</v>
      </c>
      <c r="K111" s="192">
        <f t="shared" si="29"/>
        <v>0</v>
      </c>
      <c r="L111" s="7">
        <f t="shared" si="26"/>
        <v>373.41</v>
      </c>
      <c r="M111" s="7">
        <f t="shared" si="27"/>
        <v>0</v>
      </c>
      <c r="N111" s="7">
        <f t="shared" si="28"/>
        <v>373.41</v>
      </c>
      <c r="O111" s="137">
        <f t="shared" si="21"/>
        <v>0</v>
      </c>
    </row>
    <row r="112" spans="1:15" ht="38.25" x14ac:dyDescent="0.25">
      <c r="A112" s="125" t="s">
        <v>65</v>
      </c>
      <c r="B112" s="126" t="s">
        <v>257</v>
      </c>
      <c r="C112" s="127" t="s">
        <v>127</v>
      </c>
      <c r="D112" s="187">
        <v>8.35</v>
      </c>
      <c r="E112" s="128">
        <v>1</v>
      </c>
      <c r="F112" s="129"/>
      <c r="G112" s="156">
        <v>1</v>
      </c>
      <c r="H112" s="39"/>
      <c r="I112" s="10"/>
      <c r="J112" s="8">
        <f t="shared" si="22"/>
        <v>1</v>
      </c>
      <c r="K112" s="192">
        <f t="shared" si="29"/>
        <v>0</v>
      </c>
      <c r="L112" s="7">
        <f t="shared" si="26"/>
        <v>8.35</v>
      </c>
      <c r="M112" s="7">
        <f t="shared" si="27"/>
        <v>0</v>
      </c>
      <c r="N112" s="7">
        <f t="shared" si="28"/>
        <v>8.35</v>
      </c>
      <c r="O112" s="137">
        <f t="shared" si="21"/>
        <v>0</v>
      </c>
    </row>
    <row r="113" spans="1:15" ht="38.25" x14ac:dyDescent="0.25">
      <c r="A113" s="125" t="s">
        <v>66</v>
      </c>
      <c r="B113" s="126" t="s">
        <v>258</v>
      </c>
      <c r="C113" s="127" t="s">
        <v>14</v>
      </c>
      <c r="D113" s="187">
        <v>11.939</v>
      </c>
      <c r="E113" s="128">
        <v>4.75</v>
      </c>
      <c r="F113" s="129"/>
      <c r="G113" s="156">
        <v>4.75</v>
      </c>
      <c r="H113" s="39"/>
      <c r="I113" s="10"/>
      <c r="J113" s="8">
        <f t="shared" si="22"/>
        <v>4.75</v>
      </c>
      <c r="K113" s="192">
        <f t="shared" si="29"/>
        <v>0</v>
      </c>
      <c r="L113" s="7">
        <f t="shared" si="26"/>
        <v>56.71</v>
      </c>
      <c r="M113" s="7">
        <f t="shared" si="27"/>
        <v>0</v>
      </c>
      <c r="N113" s="7">
        <f t="shared" si="28"/>
        <v>56.71</v>
      </c>
      <c r="O113" s="137">
        <f t="shared" si="21"/>
        <v>0</v>
      </c>
    </row>
    <row r="114" spans="1:15" ht="25.5" x14ac:dyDescent="0.25">
      <c r="A114" s="125" t="s">
        <v>67</v>
      </c>
      <c r="B114" s="126" t="s">
        <v>259</v>
      </c>
      <c r="C114" s="127" t="s">
        <v>127</v>
      </c>
      <c r="D114" s="187">
        <v>6.11</v>
      </c>
      <c r="E114" s="128">
        <v>1</v>
      </c>
      <c r="F114" s="129"/>
      <c r="G114" s="156">
        <v>1</v>
      </c>
      <c r="H114" s="39"/>
      <c r="I114" s="10"/>
      <c r="J114" s="8">
        <f t="shared" si="22"/>
        <v>1</v>
      </c>
      <c r="K114" s="192">
        <f t="shared" si="29"/>
        <v>0</v>
      </c>
      <c r="L114" s="7">
        <f t="shared" si="26"/>
        <v>6.11</v>
      </c>
      <c r="M114" s="7">
        <f t="shared" si="27"/>
        <v>0</v>
      </c>
      <c r="N114" s="7">
        <f t="shared" si="28"/>
        <v>6.11</v>
      </c>
      <c r="O114" s="137">
        <f t="shared" si="21"/>
        <v>0</v>
      </c>
    </row>
    <row r="115" spans="1:15" x14ac:dyDescent="0.25">
      <c r="A115" s="145" t="s">
        <v>68</v>
      </c>
      <c r="B115" s="146" t="s">
        <v>233</v>
      </c>
      <c r="C115" s="147"/>
      <c r="D115" s="193"/>
      <c r="E115" s="148"/>
      <c r="F115" s="149"/>
      <c r="G115" s="51"/>
      <c r="H115" s="52">
        <v>42.63</v>
      </c>
      <c r="I115" s="48"/>
      <c r="J115" s="49"/>
      <c r="K115" s="49"/>
      <c r="L115" s="50"/>
      <c r="M115" s="50"/>
      <c r="N115" s="50"/>
      <c r="O115" s="150"/>
    </row>
    <row r="116" spans="1:15" ht="51" x14ac:dyDescent="0.25">
      <c r="A116" s="125" t="s">
        <v>234</v>
      </c>
      <c r="B116" s="126" t="s">
        <v>260</v>
      </c>
      <c r="C116" s="127" t="s">
        <v>127</v>
      </c>
      <c r="D116" s="187">
        <v>213.57</v>
      </c>
      <c r="E116" s="128">
        <v>4</v>
      </c>
      <c r="F116" s="129"/>
      <c r="G116" s="156"/>
      <c r="H116" s="39"/>
      <c r="I116" s="10"/>
      <c r="J116" s="8"/>
      <c r="K116" s="192">
        <f>E116-J116</f>
        <v>4</v>
      </c>
      <c r="L116" s="7">
        <f t="shared" si="26"/>
        <v>854.28</v>
      </c>
      <c r="M116" s="7">
        <f t="shared" si="27"/>
        <v>0</v>
      </c>
      <c r="N116" s="7">
        <f t="shared" si="28"/>
        <v>0</v>
      </c>
      <c r="O116" s="137">
        <f t="shared" si="21"/>
        <v>854.28</v>
      </c>
    </row>
    <row r="117" spans="1:15" ht="51" x14ac:dyDescent="0.25">
      <c r="A117" s="125" t="s">
        <v>235</v>
      </c>
      <c r="B117" s="126" t="s">
        <v>261</v>
      </c>
      <c r="C117" s="127" t="s">
        <v>127</v>
      </c>
      <c r="D117" s="187">
        <v>165.8</v>
      </c>
      <c r="E117" s="128">
        <v>10</v>
      </c>
      <c r="F117" s="129"/>
      <c r="G117" s="156"/>
      <c r="H117" s="39"/>
      <c r="I117" s="10"/>
      <c r="J117" s="8"/>
      <c r="K117" s="192">
        <f>E117-J117</f>
        <v>10</v>
      </c>
      <c r="L117" s="7">
        <f t="shared" si="26"/>
        <v>1658</v>
      </c>
      <c r="M117" s="7">
        <f t="shared" si="27"/>
        <v>0</v>
      </c>
      <c r="N117" s="7">
        <f t="shared" si="28"/>
        <v>0</v>
      </c>
      <c r="O117" s="137">
        <f t="shared" si="21"/>
        <v>1658</v>
      </c>
    </row>
    <row r="118" spans="1:15" ht="38.25" x14ac:dyDescent="0.25">
      <c r="A118" s="125" t="s">
        <v>236</v>
      </c>
      <c r="B118" s="126" t="s">
        <v>262</v>
      </c>
      <c r="C118" s="127" t="s">
        <v>127</v>
      </c>
      <c r="D118" s="187">
        <v>883.12</v>
      </c>
      <c r="E118" s="128">
        <v>2</v>
      </c>
      <c r="F118" s="129"/>
      <c r="G118" s="156"/>
      <c r="H118" s="39"/>
      <c r="I118" s="10"/>
      <c r="J118" s="8"/>
      <c r="K118" s="192">
        <f>E118-J118</f>
        <v>2</v>
      </c>
      <c r="L118" s="7">
        <f t="shared" si="26"/>
        <v>1766.24</v>
      </c>
      <c r="M118" s="7">
        <f t="shared" si="27"/>
        <v>0</v>
      </c>
      <c r="N118" s="7">
        <f t="shared" si="28"/>
        <v>0</v>
      </c>
      <c r="O118" s="137">
        <f t="shared" si="21"/>
        <v>1766.24</v>
      </c>
    </row>
    <row r="119" spans="1:15" ht="38.25" x14ac:dyDescent="0.25">
      <c r="A119" s="125" t="s">
        <v>237</v>
      </c>
      <c r="B119" s="126" t="s">
        <v>263</v>
      </c>
      <c r="C119" s="127" t="s">
        <v>127</v>
      </c>
      <c r="D119" s="187">
        <v>353.58</v>
      </c>
      <c r="E119" s="128">
        <v>3</v>
      </c>
      <c r="F119" s="129"/>
      <c r="G119" s="156">
        <v>3</v>
      </c>
      <c r="H119" s="39"/>
      <c r="I119" s="10"/>
      <c r="J119" s="8">
        <f>G119+I119</f>
        <v>3</v>
      </c>
      <c r="K119" s="192">
        <f>E119-J119</f>
        <v>0</v>
      </c>
      <c r="L119" s="7">
        <f t="shared" si="26"/>
        <v>1060.74</v>
      </c>
      <c r="M119" s="7">
        <f t="shared" si="27"/>
        <v>0</v>
      </c>
      <c r="N119" s="7">
        <f t="shared" si="28"/>
        <v>1060.74</v>
      </c>
      <c r="O119" s="137">
        <f t="shared" si="21"/>
        <v>0</v>
      </c>
    </row>
    <row r="120" spans="1:15" ht="25.5" x14ac:dyDescent="0.25">
      <c r="A120" s="125" t="s">
        <v>238</v>
      </c>
      <c r="B120" s="126" t="s">
        <v>264</v>
      </c>
      <c r="C120" s="127" t="s">
        <v>127</v>
      </c>
      <c r="D120" s="187">
        <v>112.34</v>
      </c>
      <c r="E120" s="128">
        <v>6</v>
      </c>
      <c r="F120" s="129"/>
      <c r="G120" s="156"/>
      <c r="H120" s="39"/>
      <c r="I120" s="10"/>
      <c r="J120" s="8"/>
      <c r="K120" s="192">
        <f>E120-J120</f>
        <v>6</v>
      </c>
      <c r="L120" s="7">
        <f t="shared" si="26"/>
        <v>674.04</v>
      </c>
      <c r="M120" s="7">
        <f t="shared" si="27"/>
        <v>0</v>
      </c>
      <c r="N120" s="7">
        <f t="shared" si="28"/>
        <v>0</v>
      </c>
      <c r="O120" s="137">
        <f t="shared" si="21"/>
        <v>674.04</v>
      </c>
    </row>
    <row r="121" spans="1:15" x14ac:dyDescent="0.25">
      <c r="A121" s="145" t="s">
        <v>69</v>
      </c>
      <c r="B121" s="146" t="s">
        <v>239</v>
      </c>
      <c r="C121" s="147"/>
      <c r="D121" s="193"/>
      <c r="E121" s="148"/>
      <c r="F121" s="149"/>
      <c r="G121" s="51"/>
      <c r="H121" s="52">
        <v>42.63</v>
      </c>
      <c r="I121" s="48"/>
      <c r="J121" s="49"/>
      <c r="K121" s="49"/>
      <c r="L121" s="50"/>
      <c r="M121" s="50"/>
      <c r="N121" s="50"/>
      <c r="O121" s="150"/>
    </row>
    <row r="122" spans="1:15" x14ac:dyDescent="0.25">
      <c r="A122" s="153" t="s">
        <v>240</v>
      </c>
      <c r="B122" s="191" t="s">
        <v>241</v>
      </c>
      <c r="C122" s="147"/>
      <c r="D122" s="193"/>
      <c r="E122" s="148"/>
      <c r="F122" s="149"/>
      <c r="G122" s="51"/>
      <c r="H122" s="52">
        <v>42.63</v>
      </c>
      <c r="I122" s="48"/>
      <c r="J122" s="49"/>
      <c r="K122" s="49"/>
      <c r="L122" s="50"/>
      <c r="M122" s="50"/>
      <c r="N122" s="50"/>
      <c r="O122" s="150"/>
    </row>
    <row r="123" spans="1:15" ht="25.5" x14ac:dyDescent="0.25">
      <c r="A123" s="125" t="s">
        <v>242</v>
      </c>
      <c r="B123" s="126" t="s">
        <v>142</v>
      </c>
      <c r="C123" s="127" t="s">
        <v>11</v>
      </c>
      <c r="D123" s="187">
        <v>63.109000000000002</v>
      </c>
      <c r="E123" s="128">
        <v>6.89</v>
      </c>
      <c r="F123" s="129"/>
      <c r="G123" s="156">
        <v>6.89</v>
      </c>
      <c r="H123" s="39"/>
      <c r="I123" s="10">
        <v>0</v>
      </c>
      <c r="J123" s="8">
        <f t="shared" ref="J123:J130" si="30">SUM(G123,I123)</f>
        <v>6.89</v>
      </c>
      <c r="K123" s="192">
        <f t="shared" ref="K123:K130" si="31">E123-J123</f>
        <v>0</v>
      </c>
      <c r="L123" s="7">
        <f t="shared" ref="L123:L138" si="32">ROUND(E123*D123,2)</f>
        <v>434.82</v>
      </c>
      <c r="M123" s="7">
        <f t="shared" ref="M123:M138" si="33">ROUND(I123*D123,2)</f>
        <v>0</v>
      </c>
      <c r="N123" s="7">
        <f t="shared" ref="N123:N138" si="34">ROUND(J123*D123,2)</f>
        <v>434.82</v>
      </c>
      <c r="O123" s="137">
        <f t="shared" ref="O123:O138" si="35">L123-N123</f>
        <v>0</v>
      </c>
    </row>
    <row r="124" spans="1:15" ht="25.5" x14ac:dyDescent="0.25">
      <c r="A124" s="125" t="s">
        <v>265</v>
      </c>
      <c r="B124" s="126" t="s">
        <v>143</v>
      </c>
      <c r="C124" s="127" t="s">
        <v>8</v>
      </c>
      <c r="D124" s="187">
        <v>4.6399999999999997</v>
      </c>
      <c r="E124" s="128">
        <v>4.05</v>
      </c>
      <c r="F124" s="129"/>
      <c r="G124" s="38"/>
      <c r="H124" s="39"/>
      <c r="I124" s="10">
        <v>4.05</v>
      </c>
      <c r="J124" s="8">
        <f t="shared" si="30"/>
        <v>4.05</v>
      </c>
      <c r="K124" s="192">
        <f t="shared" si="31"/>
        <v>0</v>
      </c>
      <c r="L124" s="7">
        <f t="shared" si="32"/>
        <v>18.79</v>
      </c>
      <c r="M124" s="7">
        <f t="shared" si="33"/>
        <v>18.79</v>
      </c>
      <c r="N124" s="7">
        <f t="shared" si="34"/>
        <v>18.79</v>
      </c>
      <c r="O124" s="137">
        <f t="shared" si="35"/>
        <v>0</v>
      </c>
    </row>
    <row r="125" spans="1:15" ht="25.5" x14ac:dyDescent="0.25">
      <c r="A125" s="125" t="s">
        <v>266</v>
      </c>
      <c r="B125" s="126" t="s">
        <v>156</v>
      </c>
      <c r="C125" s="127" t="s">
        <v>8</v>
      </c>
      <c r="D125" s="187">
        <v>481.2</v>
      </c>
      <c r="E125" s="128">
        <v>0.2</v>
      </c>
      <c r="F125" s="129"/>
      <c r="G125" s="38"/>
      <c r="H125" s="39"/>
      <c r="I125" s="10">
        <v>0.2</v>
      </c>
      <c r="J125" s="8">
        <f t="shared" si="30"/>
        <v>0.2</v>
      </c>
      <c r="K125" s="194">
        <f t="shared" si="31"/>
        <v>0</v>
      </c>
      <c r="L125" s="7">
        <f t="shared" si="32"/>
        <v>96.24</v>
      </c>
      <c r="M125" s="7">
        <f t="shared" si="33"/>
        <v>96.24</v>
      </c>
      <c r="N125" s="7">
        <f t="shared" si="34"/>
        <v>96.24</v>
      </c>
      <c r="O125" s="137">
        <f t="shared" si="35"/>
        <v>0</v>
      </c>
    </row>
    <row r="126" spans="1:15" ht="51" x14ac:dyDescent="0.25">
      <c r="A126" s="125" t="s">
        <v>267</v>
      </c>
      <c r="B126" s="126" t="s">
        <v>281</v>
      </c>
      <c r="C126" s="127" t="s">
        <v>8</v>
      </c>
      <c r="D126" s="187">
        <v>30.8</v>
      </c>
      <c r="E126" s="128">
        <v>0.84</v>
      </c>
      <c r="F126" s="129"/>
      <c r="G126" s="38"/>
      <c r="H126" s="39"/>
      <c r="I126" s="10">
        <v>0.84</v>
      </c>
      <c r="J126" s="8">
        <f t="shared" si="30"/>
        <v>0.84</v>
      </c>
      <c r="K126" s="192">
        <f t="shared" si="31"/>
        <v>0</v>
      </c>
      <c r="L126" s="7">
        <f t="shared" si="32"/>
        <v>25.87</v>
      </c>
      <c r="M126" s="7">
        <f t="shared" si="33"/>
        <v>25.87</v>
      </c>
      <c r="N126" s="7">
        <f t="shared" si="34"/>
        <v>25.87</v>
      </c>
      <c r="O126" s="137">
        <f t="shared" si="35"/>
        <v>0</v>
      </c>
    </row>
    <row r="127" spans="1:15" ht="38.25" x14ac:dyDescent="0.25">
      <c r="A127" s="125" t="s">
        <v>268</v>
      </c>
      <c r="B127" s="126" t="s">
        <v>282</v>
      </c>
      <c r="C127" s="127" t="s">
        <v>8</v>
      </c>
      <c r="D127" s="187">
        <v>65.988</v>
      </c>
      <c r="E127" s="128">
        <v>4.05</v>
      </c>
      <c r="F127" s="129"/>
      <c r="G127" s="38"/>
      <c r="H127" s="39"/>
      <c r="I127" s="10">
        <v>4.05</v>
      </c>
      <c r="J127" s="8">
        <f t="shared" si="30"/>
        <v>4.05</v>
      </c>
      <c r="K127" s="192">
        <f t="shared" si="31"/>
        <v>0</v>
      </c>
      <c r="L127" s="7">
        <f t="shared" si="32"/>
        <v>267.25</v>
      </c>
      <c r="M127" s="7">
        <f t="shared" si="33"/>
        <v>267.25</v>
      </c>
      <c r="N127" s="7">
        <f t="shared" si="34"/>
        <v>267.25</v>
      </c>
      <c r="O127" s="137">
        <f t="shared" si="35"/>
        <v>0</v>
      </c>
    </row>
    <row r="128" spans="1:15" ht="51" x14ac:dyDescent="0.25">
      <c r="A128" s="125" t="s">
        <v>269</v>
      </c>
      <c r="B128" s="126" t="s">
        <v>283</v>
      </c>
      <c r="C128" s="127" t="s">
        <v>8</v>
      </c>
      <c r="D128" s="187">
        <v>55.8</v>
      </c>
      <c r="E128" s="128">
        <v>9.93</v>
      </c>
      <c r="F128" s="129"/>
      <c r="G128" s="38"/>
      <c r="H128" s="39"/>
      <c r="I128" s="10">
        <v>9.93</v>
      </c>
      <c r="J128" s="8">
        <f t="shared" si="30"/>
        <v>9.93</v>
      </c>
      <c r="K128" s="192">
        <f t="shared" si="31"/>
        <v>0</v>
      </c>
      <c r="L128" s="7">
        <f t="shared" si="32"/>
        <v>554.09</v>
      </c>
      <c r="M128" s="7">
        <f t="shared" si="33"/>
        <v>554.09</v>
      </c>
      <c r="N128" s="7">
        <f t="shared" si="34"/>
        <v>554.09</v>
      </c>
      <c r="O128" s="137">
        <f t="shared" si="35"/>
        <v>0</v>
      </c>
    </row>
    <row r="129" spans="1:15" ht="38.25" x14ac:dyDescent="0.25">
      <c r="A129" s="125" t="s">
        <v>270</v>
      </c>
      <c r="B129" s="126" t="s">
        <v>284</v>
      </c>
      <c r="C129" s="127" t="s">
        <v>8</v>
      </c>
      <c r="D129" s="187">
        <v>68.25</v>
      </c>
      <c r="E129" s="128">
        <v>4.05</v>
      </c>
      <c r="F129" s="129"/>
      <c r="G129" s="38"/>
      <c r="H129" s="39"/>
      <c r="I129" s="10">
        <v>4.05</v>
      </c>
      <c r="J129" s="8">
        <f t="shared" si="30"/>
        <v>4.05</v>
      </c>
      <c r="K129" s="192">
        <f t="shared" si="31"/>
        <v>0</v>
      </c>
      <c r="L129" s="7">
        <f t="shared" si="32"/>
        <v>276.41000000000003</v>
      </c>
      <c r="M129" s="7">
        <f t="shared" si="33"/>
        <v>276.41000000000003</v>
      </c>
      <c r="N129" s="7">
        <f t="shared" si="34"/>
        <v>276.41000000000003</v>
      </c>
      <c r="O129" s="137">
        <f t="shared" si="35"/>
        <v>0</v>
      </c>
    </row>
    <row r="130" spans="1:15" ht="38.25" x14ac:dyDescent="0.25">
      <c r="A130" s="125" t="s">
        <v>271</v>
      </c>
      <c r="B130" s="126" t="s">
        <v>285</v>
      </c>
      <c r="C130" s="127" t="s">
        <v>8</v>
      </c>
      <c r="D130" s="187">
        <v>40.56</v>
      </c>
      <c r="E130" s="128">
        <v>11.24</v>
      </c>
      <c r="F130" s="129"/>
      <c r="G130" s="38"/>
      <c r="H130" s="39"/>
      <c r="I130" s="10">
        <v>11.24</v>
      </c>
      <c r="J130" s="8">
        <f t="shared" si="30"/>
        <v>11.24</v>
      </c>
      <c r="K130" s="192">
        <f t="shared" si="31"/>
        <v>0</v>
      </c>
      <c r="L130" s="7">
        <f t="shared" si="32"/>
        <v>455.89</v>
      </c>
      <c r="M130" s="7">
        <f t="shared" si="33"/>
        <v>455.89</v>
      </c>
      <c r="N130" s="7">
        <f t="shared" si="34"/>
        <v>455.89</v>
      </c>
      <c r="O130" s="137">
        <f t="shared" si="35"/>
        <v>0</v>
      </c>
    </row>
    <row r="131" spans="1:15" ht="25.5" x14ac:dyDescent="0.25">
      <c r="A131" s="125" t="s">
        <v>272</v>
      </c>
      <c r="B131" s="126" t="s">
        <v>286</v>
      </c>
      <c r="C131" s="127" t="s">
        <v>127</v>
      </c>
      <c r="D131" s="187">
        <v>22.59</v>
      </c>
      <c r="E131" s="128">
        <v>1</v>
      </c>
      <c r="F131" s="129"/>
      <c r="G131" s="38"/>
      <c r="H131" s="39"/>
      <c r="I131" s="10">
        <v>1</v>
      </c>
      <c r="J131" s="8">
        <f t="shared" ref="J131:J137" si="36">SUM(G131,I131)</f>
        <v>1</v>
      </c>
      <c r="K131" s="194">
        <f t="shared" ref="K131:K138" si="37">E131-J131</f>
        <v>0</v>
      </c>
      <c r="L131" s="7">
        <f t="shared" si="32"/>
        <v>22.59</v>
      </c>
      <c r="M131" s="7">
        <f t="shared" si="33"/>
        <v>22.59</v>
      </c>
      <c r="N131" s="7">
        <f t="shared" si="34"/>
        <v>22.59</v>
      </c>
      <c r="O131" s="137">
        <f t="shared" si="35"/>
        <v>0</v>
      </c>
    </row>
    <row r="132" spans="1:15" x14ac:dyDescent="0.25">
      <c r="A132" s="153" t="s">
        <v>274</v>
      </c>
      <c r="B132" s="191" t="s">
        <v>273</v>
      </c>
      <c r="C132" s="147"/>
      <c r="D132" s="193"/>
      <c r="E132" s="148"/>
      <c r="F132" s="149"/>
      <c r="G132" s="51"/>
      <c r="H132" s="52">
        <v>42.63</v>
      </c>
      <c r="I132" s="48"/>
      <c r="J132" s="49"/>
      <c r="K132" s="49"/>
      <c r="L132" s="50"/>
      <c r="M132" s="50"/>
      <c r="N132" s="50"/>
      <c r="O132" s="150"/>
    </row>
    <row r="133" spans="1:15" ht="25.5" x14ac:dyDescent="0.25">
      <c r="A133" s="125" t="s">
        <v>275</v>
      </c>
      <c r="B133" s="126" t="s">
        <v>142</v>
      </c>
      <c r="C133" s="127" t="s">
        <v>11</v>
      </c>
      <c r="D133" s="187">
        <v>63.109000000000002</v>
      </c>
      <c r="E133" s="128">
        <v>6.99</v>
      </c>
      <c r="F133" s="129"/>
      <c r="G133" s="38"/>
      <c r="H133" s="39"/>
      <c r="I133" s="10">
        <v>6.99</v>
      </c>
      <c r="J133" s="8">
        <f t="shared" si="36"/>
        <v>6.99</v>
      </c>
      <c r="K133" s="194">
        <f t="shared" si="37"/>
        <v>0</v>
      </c>
      <c r="L133" s="7">
        <f t="shared" si="32"/>
        <v>441.13</v>
      </c>
      <c r="M133" s="7">
        <f t="shared" si="33"/>
        <v>441.13</v>
      </c>
      <c r="N133" s="7">
        <f t="shared" si="34"/>
        <v>441.13</v>
      </c>
      <c r="O133" s="137">
        <f t="shared" si="35"/>
        <v>0</v>
      </c>
    </row>
    <row r="134" spans="1:15" ht="25.5" x14ac:dyDescent="0.25">
      <c r="A134" s="125" t="s">
        <v>276</v>
      </c>
      <c r="B134" s="126" t="s">
        <v>143</v>
      </c>
      <c r="C134" s="127" t="s">
        <v>8</v>
      </c>
      <c r="D134" s="187">
        <v>4.6390000000000002</v>
      </c>
      <c r="E134" s="128">
        <v>2.54</v>
      </c>
      <c r="F134" s="129"/>
      <c r="G134" s="38"/>
      <c r="H134" s="39"/>
      <c r="I134" s="10">
        <v>2.54</v>
      </c>
      <c r="J134" s="8">
        <f t="shared" si="36"/>
        <v>2.54</v>
      </c>
      <c r="K134" s="194">
        <f t="shared" si="37"/>
        <v>0</v>
      </c>
      <c r="L134" s="7">
        <f t="shared" si="32"/>
        <v>11.78</v>
      </c>
      <c r="M134" s="7">
        <f t="shared" si="33"/>
        <v>11.78</v>
      </c>
      <c r="N134" s="7">
        <f t="shared" si="34"/>
        <v>11.78</v>
      </c>
      <c r="O134" s="137">
        <f t="shared" si="35"/>
        <v>0</v>
      </c>
    </row>
    <row r="135" spans="1:15" ht="25.5" x14ac:dyDescent="0.25">
      <c r="A135" s="125" t="s">
        <v>277</v>
      </c>
      <c r="B135" s="126" t="s">
        <v>287</v>
      </c>
      <c r="C135" s="127" t="s">
        <v>8</v>
      </c>
      <c r="D135" s="187">
        <v>59.06</v>
      </c>
      <c r="E135" s="128">
        <v>14.7</v>
      </c>
      <c r="F135" s="129"/>
      <c r="G135" s="38"/>
      <c r="H135" s="39"/>
      <c r="I135" s="10">
        <v>14.7</v>
      </c>
      <c r="J135" s="8">
        <f t="shared" si="36"/>
        <v>14.7</v>
      </c>
      <c r="K135" s="194">
        <f t="shared" si="37"/>
        <v>0</v>
      </c>
      <c r="L135" s="7">
        <f t="shared" si="32"/>
        <v>868.18</v>
      </c>
      <c r="M135" s="7">
        <f t="shared" si="33"/>
        <v>868.18</v>
      </c>
      <c r="N135" s="7">
        <f t="shared" si="34"/>
        <v>868.18</v>
      </c>
      <c r="O135" s="137">
        <f t="shared" si="35"/>
        <v>0</v>
      </c>
    </row>
    <row r="136" spans="1:15" ht="38.25" x14ac:dyDescent="0.25">
      <c r="A136" s="125" t="s">
        <v>278</v>
      </c>
      <c r="B136" s="126" t="s">
        <v>284</v>
      </c>
      <c r="C136" s="127" t="s">
        <v>8</v>
      </c>
      <c r="D136" s="187">
        <v>68.248999999999995</v>
      </c>
      <c r="E136" s="128">
        <v>2.54</v>
      </c>
      <c r="F136" s="129"/>
      <c r="G136" s="38"/>
      <c r="H136" s="39"/>
      <c r="I136" s="10">
        <v>2.54</v>
      </c>
      <c r="J136" s="8">
        <f t="shared" si="36"/>
        <v>2.54</v>
      </c>
      <c r="K136" s="194">
        <f t="shared" si="37"/>
        <v>0</v>
      </c>
      <c r="L136" s="7">
        <f t="shared" si="32"/>
        <v>173.35</v>
      </c>
      <c r="M136" s="7">
        <f t="shared" si="33"/>
        <v>173.35</v>
      </c>
      <c r="N136" s="7">
        <f t="shared" si="34"/>
        <v>173.35</v>
      </c>
      <c r="O136" s="137">
        <f t="shared" si="35"/>
        <v>0</v>
      </c>
    </row>
    <row r="137" spans="1:15" x14ac:dyDescent="0.25">
      <c r="A137" s="125" t="s">
        <v>279</v>
      </c>
      <c r="B137" s="126" t="s">
        <v>288</v>
      </c>
      <c r="C137" s="127" t="s">
        <v>11</v>
      </c>
      <c r="D137" s="187">
        <v>112.96</v>
      </c>
      <c r="E137" s="128">
        <v>0.52988000000000002</v>
      </c>
      <c r="F137" s="129"/>
      <c r="G137" s="38"/>
      <c r="H137" s="39"/>
      <c r="I137" s="10">
        <v>0.53</v>
      </c>
      <c r="J137" s="8">
        <f t="shared" si="36"/>
        <v>0.53</v>
      </c>
      <c r="K137" s="194">
        <f t="shared" si="37"/>
        <v>-1.2000000000000899E-4</v>
      </c>
      <c r="L137" s="7">
        <f t="shared" si="32"/>
        <v>59.86</v>
      </c>
      <c r="M137" s="7">
        <f t="shared" si="33"/>
        <v>59.87</v>
      </c>
      <c r="N137" s="7">
        <f t="shared" si="34"/>
        <v>59.87</v>
      </c>
      <c r="O137" s="137">
        <f t="shared" si="35"/>
        <v>-9.9999999999980105E-3</v>
      </c>
    </row>
    <row r="138" spans="1:15" ht="25.5" x14ac:dyDescent="0.25">
      <c r="A138" s="125" t="s">
        <v>280</v>
      </c>
      <c r="B138" s="126" t="s">
        <v>286</v>
      </c>
      <c r="C138" s="127" t="s">
        <v>127</v>
      </c>
      <c r="D138" s="187">
        <v>22.59</v>
      </c>
      <c r="E138" s="128">
        <v>1</v>
      </c>
      <c r="F138" s="129"/>
      <c r="G138" s="38"/>
      <c r="H138" s="39"/>
      <c r="I138" s="10">
        <v>1</v>
      </c>
      <c r="J138" s="8">
        <f>SUM(G138,I138)</f>
        <v>1</v>
      </c>
      <c r="K138" s="194">
        <f t="shared" si="37"/>
        <v>0</v>
      </c>
      <c r="L138" s="7">
        <f t="shared" si="32"/>
        <v>22.59</v>
      </c>
      <c r="M138" s="7">
        <f t="shared" si="33"/>
        <v>22.59</v>
      </c>
      <c r="N138" s="7">
        <f t="shared" si="34"/>
        <v>22.59</v>
      </c>
      <c r="O138" s="137">
        <f t="shared" si="35"/>
        <v>0</v>
      </c>
    </row>
    <row r="139" spans="1:15" x14ac:dyDescent="0.25">
      <c r="A139" s="125"/>
      <c r="B139" s="126"/>
      <c r="C139" s="127"/>
      <c r="D139" s="128"/>
      <c r="E139" s="128"/>
      <c r="F139" s="129"/>
      <c r="G139" s="38"/>
      <c r="H139" s="39"/>
      <c r="I139" s="10"/>
      <c r="J139" s="8"/>
      <c r="K139" s="47"/>
      <c r="L139" s="9">
        <f>SUM(L98:L138)</f>
        <v>14137.180000000002</v>
      </c>
      <c r="M139" s="9">
        <f>SUM(M98:M138)</f>
        <v>3294.0299999999997</v>
      </c>
      <c r="N139" s="9">
        <f>SUM(N98:N138)</f>
        <v>9184.630000000001</v>
      </c>
      <c r="O139" s="118"/>
    </row>
    <row r="140" spans="1:15" x14ac:dyDescent="0.25">
      <c r="A140" s="195" t="s">
        <v>70</v>
      </c>
      <c r="B140" s="185" t="s">
        <v>71</v>
      </c>
      <c r="C140" s="120"/>
      <c r="D140" s="121"/>
      <c r="E140" s="119"/>
      <c r="F140" s="122"/>
      <c r="G140" s="44"/>
      <c r="H140" s="45">
        <v>44.92</v>
      </c>
      <c r="I140" s="46"/>
      <c r="J140" s="47"/>
      <c r="K140" s="59"/>
      <c r="L140" s="42"/>
      <c r="M140" s="42"/>
      <c r="N140" s="42"/>
      <c r="O140" s="174">
        <f>SUM(O141:O158)</f>
        <v>0</v>
      </c>
    </row>
    <row r="141" spans="1:15" ht="38.25" x14ac:dyDescent="0.25">
      <c r="A141" s="125" t="s">
        <v>72</v>
      </c>
      <c r="B141" s="141" t="s">
        <v>289</v>
      </c>
      <c r="C141" s="127" t="s">
        <v>42</v>
      </c>
      <c r="D141" s="187">
        <v>69</v>
      </c>
      <c r="E141" s="128">
        <v>11</v>
      </c>
      <c r="F141" s="129"/>
      <c r="G141" s="10">
        <v>11</v>
      </c>
      <c r="H141" s="39">
        <v>15.96</v>
      </c>
      <c r="I141" s="10"/>
      <c r="J141" s="8">
        <f>SUM(G141,I141)</f>
        <v>11</v>
      </c>
      <c r="K141" s="47">
        <f t="shared" ref="K141:K158" si="38">E141-J141</f>
        <v>0</v>
      </c>
      <c r="L141" s="7">
        <f t="shared" ref="L141:L147" si="39">ROUND(E141*D141,2)</f>
        <v>759</v>
      </c>
      <c r="M141" s="7">
        <f t="shared" ref="M141:M147" si="40">ROUND(I141*D141,2)</f>
        <v>0</v>
      </c>
      <c r="N141" s="7">
        <f t="shared" ref="N141:N147" si="41">ROUND(J141*D141,2)</f>
        <v>759</v>
      </c>
      <c r="O141" s="137">
        <f t="shared" ref="O141:O158" si="42">L141-N141</f>
        <v>0</v>
      </c>
    </row>
    <row r="142" spans="1:15" ht="51" x14ac:dyDescent="0.25">
      <c r="A142" s="125" t="s">
        <v>73</v>
      </c>
      <c r="B142" s="126" t="s">
        <v>290</v>
      </c>
      <c r="C142" s="127" t="s">
        <v>42</v>
      </c>
      <c r="D142" s="187">
        <v>133.28</v>
      </c>
      <c r="E142" s="128">
        <v>1</v>
      </c>
      <c r="F142" s="129"/>
      <c r="G142" s="38">
        <v>1</v>
      </c>
      <c r="H142" s="39">
        <v>51.17</v>
      </c>
      <c r="I142" s="10">
        <v>0</v>
      </c>
      <c r="J142" s="8">
        <f t="shared" ref="J142:J158" si="43">SUM(G142,I142)</f>
        <v>1</v>
      </c>
      <c r="K142" s="47">
        <f t="shared" si="38"/>
        <v>0</v>
      </c>
      <c r="L142" s="7">
        <f t="shared" si="39"/>
        <v>133.28</v>
      </c>
      <c r="M142" s="7">
        <f t="shared" si="40"/>
        <v>0</v>
      </c>
      <c r="N142" s="7">
        <f t="shared" si="41"/>
        <v>133.28</v>
      </c>
      <c r="O142" s="137">
        <f t="shared" si="42"/>
        <v>0</v>
      </c>
    </row>
    <row r="143" spans="1:15" ht="25.5" x14ac:dyDescent="0.25">
      <c r="A143" s="125" t="s">
        <v>74</v>
      </c>
      <c r="B143" s="126" t="s">
        <v>291</v>
      </c>
      <c r="C143" s="127" t="s">
        <v>42</v>
      </c>
      <c r="D143" s="187">
        <v>16.47</v>
      </c>
      <c r="E143" s="128">
        <v>1</v>
      </c>
      <c r="F143" s="129"/>
      <c r="G143" s="129">
        <v>1</v>
      </c>
      <c r="H143" s="138"/>
      <c r="I143" s="10">
        <v>0</v>
      </c>
      <c r="J143" s="8">
        <f t="shared" si="43"/>
        <v>1</v>
      </c>
      <c r="K143" s="47">
        <f t="shared" si="38"/>
        <v>0</v>
      </c>
      <c r="L143" s="7">
        <f t="shared" si="39"/>
        <v>16.47</v>
      </c>
      <c r="M143" s="7">
        <f t="shared" si="40"/>
        <v>0</v>
      </c>
      <c r="N143" s="7">
        <f t="shared" si="41"/>
        <v>16.47</v>
      </c>
      <c r="O143" s="137">
        <f t="shared" si="42"/>
        <v>0</v>
      </c>
    </row>
    <row r="144" spans="1:15" ht="25.5" x14ac:dyDescent="0.25">
      <c r="A144" s="125" t="s">
        <v>75</v>
      </c>
      <c r="B144" s="126" t="s">
        <v>292</v>
      </c>
      <c r="C144" s="127" t="s">
        <v>42</v>
      </c>
      <c r="D144" s="187">
        <v>8.9600000000000009</v>
      </c>
      <c r="E144" s="128">
        <v>4</v>
      </c>
      <c r="F144" s="129"/>
      <c r="G144" s="129">
        <v>4</v>
      </c>
      <c r="H144" s="138"/>
      <c r="I144" s="10">
        <v>0</v>
      </c>
      <c r="J144" s="8">
        <f t="shared" si="43"/>
        <v>4</v>
      </c>
      <c r="K144" s="47">
        <f t="shared" si="38"/>
        <v>0</v>
      </c>
      <c r="L144" s="7">
        <f t="shared" si="39"/>
        <v>35.840000000000003</v>
      </c>
      <c r="M144" s="7">
        <f t="shared" si="40"/>
        <v>0</v>
      </c>
      <c r="N144" s="7">
        <f t="shared" si="41"/>
        <v>35.840000000000003</v>
      </c>
      <c r="O144" s="137">
        <f t="shared" si="42"/>
        <v>0</v>
      </c>
    </row>
    <row r="145" spans="1:15" ht="25.5" x14ac:dyDescent="0.25">
      <c r="A145" s="125" t="s">
        <v>76</v>
      </c>
      <c r="B145" s="126" t="s">
        <v>293</v>
      </c>
      <c r="C145" s="127" t="s">
        <v>14</v>
      </c>
      <c r="D145" s="187">
        <v>6.39</v>
      </c>
      <c r="E145" s="128">
        <v>51.83</v>
      </c>
      <c r="F145" s="129"/>
      <c r="G145" s="129">
        <v>51.83</v>
      </c>
      <c r="H145" s="152"/>
      <c r="I145" s="10">
        <v>0</v>
      </c>
      <c r="J145" s="8">
        <f t="shared" si="43"/>
        <v>51.83</v>
      </c>
      <c r="K145" s="47">
        <f t="shared" si="38"/>
        <v>0</v>
      </c>
      <c r="L145" s="7">
        <f t="shared" si="39"/>
        <v>331.19</v>
      </c>
      <c r="M145" s="7">
        <f t="shared" si="40"/>
        <v>0</v>
      </c>
      <c r="N145" s="7">
        <f t="shared" si="41"/>
        <v>331.19</v>
      </c>
      <c r="O145" s="137">
        <f t="shared" si="42"/>
        <v>0</v>
      </c>
    </row>
    <row r="146" spans="1:15" ht="25.5" x14ac:dyDescent="0.25">
      <c r="A146" s="125" t="s">
        <v>77</v>
      </c>
      <c r="B146" s="126" t="s">
        <v>294</v>
      </c>
      <c r="C146" s="127" t="s">
        <v>14</v>
      </c>
      <c r="D146" s="187">
        <v>10.39</v>
      </c>
      <c r="E146" s="128">
        <v>38.039000000000001</v>
      </c>
      <c r="F146" s="129"/>
      <c r="G146" s="128">
        <v>38.039000000000001</v>
      </c>
      <c r="H146" s="39">
        <v>4.18</v>
      </c>
      <c r="I146" s="196">
        <v>0</v>
      </c>
      <c r="J146" s="8">
        <f t="shared" si="43"/>
        <v>38.039000000000001</v>
      </c>
      <c r="K146" s="47">
        <f t="shared" si="38"/>
        <v>0</v>
      </c>
      <c r="L146" s="7">
        <f t="shared" si="39"/>
        <v>395.23</v>
      </c>
      <c r="M146" s="7">
        <f t="shared" si="40"/>
        <v>0</v>
      </c>
      <c r="N146" s="7">
        <f t="shared" si="41"/>
        <v>395.23</v>
      </c>
      <c r="O146" s="137">
        <f t="shared" si="42"/>
        <v>0</v>
      </c>
    </row>
    <row r="147" spans="1:15" ht="25.5" x14ac:dyDescent="0.25">
      <c r="A147" s="125" t="s">
        <v>78</v>
      </c>
      <c r="B147" s="126" t="s">
        <v>295</v>
      </c>
      <c r="C147" s="127" t="s">
        <v>127</v>
      </c>
      <c r="D147" s="187">
        <v>8.02</v>
      </c>
      <c r="E147" s="128">
        <v>3</v>
      </c>
      <c r="F147" s="129"/>
      <c r="G147" s="10">
        <v>3</v>
      </c>
      <c r="H147" s="39">
        <v>6.15</v>
      </c>
      <c r="I147" s="10">
        <v>0</v>
      </c>
      <c r="J147" s="8">
        <f t="shared" si="43"/>
        <v>3</v>
      </c>
      <c r="K147" s="47">
        <f t="shared" si="38"/>
        <v>0</v>
      </c>
      <c r="L147" s="7">
        <f t="shared" si="39"/>
        <v>24.06</v>
      </c>
      <c r="M147" s="7">
        <f t="shared" si="40"/>
        <v>0</v>
      </c>
      <c r="N147" s="7">
        <f t="shared" si="41"/>
        <v>24.06</v>
      </c>
      <c r="O147" s="137">
        <f t="shared" si="42"/>
        <v>0</v>
      </c>
    </row>
    <row r="148" spans="1:15" ht="51" x14ac:dyDescent="0.25">
      <c r="A148" s="125" t="s">
        <v>79</v>
      </c>
      <c r="B148" s="126" t="s">
        <v>296</v>
      </c>
      <c r="C148" s="127" t="s">
        <v>42</v>
      </c>
      <c r="D148" s="187">
        <v>24.91</v>
      </c>
      <c r="E148" s="128">
        <v>1</v>
      </c>
      <c r="F148" s="129"/>
      <c r="G148" s="38">
        <v>1</v>
      </c>
      <c r="H148" s="39">
        <v>5.63</v>
      </c>
      <c r="I148" s="10">
        <v>0</v>
      </c>
      <c r="J148" s="8">
        <f t="shared" si="43"/>
        <v>1</v>
      </c>
      <c r="K148" s="47">
        <f t="shared" si="38"/>
        <v>0</v>
      </c>
      <c r="L148" s="7">
        <f t="shared" ref="L148:L153" si="44">ROUND(E148*D148,2)</f>
        <v>24.91</v>
      </c>
      <c r="M148" s="7">
        <f t="shared" ref="M148:M153" si="45">ROUND(I148*D148,2)</f>
        <v>0</v>
      </c>
      <c r="N148" s="7">
        <f t="shared" ref="N148:N153" si="46">ROUND(J148*D148,2)</f>
        <v>24.91</v>
      </c>
      <c r="O148" s="137">
        <f t="shared" si="42"/>
        <v>0</v>
      </c>
    </row>
    <row r="149" spans="1:15" ht="51" x14ac:dyDescent="0.25">
      <c r="A149" s="125" t="s">
        <v>80</v>
      </c>
      <c r="B149" s="126" t="s">
        <v>297</v>
      </c>
      <c r="C149" s="127" t="s">
        <v>42</v>
      </c>
      <c r="D149" s="187">
        <v>3.97</v>
      </c>
      <c r="E149" s="128">
        <v>22</v>
      </c>
      <c r="F149" s="129"/>
      <c r="G149" s="128">
        <v>22</v>
      </c>
      <c r="H149" s="39">
        <v>5.85</v>
      </c>
      <c r="I149" s="10">
        <v>0</v>
      </c>
      <c r="J149" s="8">
        <f t="shared" si="43"/>
        <v>22</v>
      </c>
      <c r="K149" s="47">
        <f t="shared" si="38"/>
        <v>0</v>
      </c>
      <c r="L149" s="7">
        <f t="shared" si="44"/>
        <v>87.34</v>
      </c>
      <c r="M149" s="7">
        <f t="shared" si="45"/>
        <v>0</v>
      </c>
      <c r="N149" s="7">
        <f t="shared" si="46"/>
        <v>87.34</v>
      </c>
      <c r="O149" s="137">
        <f t="shared" si="42"/>
        <v>0</v>
      </c>
    </row>
    <row r="150" spans="1:15" ht="51" x14ac:dyDescent="0.25">
      <c r="A150" s="125" t="s">
        <v>81</v>
      </c>
      <c r="B150" s="126" t="s">
        <v>298</v>
      </c>
      <c r="C150" s="127" t="s">
        <v>42</v>
      </c>
      <c r="D150" s="187">
        <v>7.97</v>
      </c>
      <c r="E150" s="128">
        <v>2</v>
      </c>
      <c r="F150" s="129"/>
      <c r="G150" s="128">
        <v>2</v>
      </c>
      <c r="H150" s="39">
        <v>8.92</v>
      </c>
      <c r="I150" s="10">
        <v>0</v>
      </c>
      <c r="J150" s="8">
        <f t="shared" si="43"/>
        <v>2</v>
      </c>
      <c r="K150" s="47">
        <f t="shared" si="38"/>
        <v>0</v>
      </c>
      <c r="L150" s="7">
        <f t="shared" si="44"/>
        <v>15.94</v>
      </c>
      <c r="M150" s="7">
        <f t="shared" si="45"/>
        <v>0</v>
      </c>
      <c r="N150" s="7">
        <f t="shared" si="46"/>
        <v>15.94</v>
      </c>
      <c r="O150" s="137">
        <f t="shared" si="42"/>
        <v>0</v>
      </c>
    </row>
    <row r="151" spans="1:15" ht="25.5" x14ac:dyDescent="0.25">
      <c r="A151" s="125" t="s">
        <v>82</v>
      </c>
      <c r="B151" s="126" t="s">
        <v>379</v>
      </c>
      <c r="C151" s="127" t="s">
        <v>42</v>
      </c>
      <c r="D151" s="187">
        <v>12.84</v>
      </c>
      <c r="E151" s="128">
        <v>11</v>
      </c>
      <c r="F151" s="129"/>
      <c r="G151" s="38">
        <v>11</v>
      </c>
      <c r="H151" s="39">
        <v>8.51</v>
      </c>
      <c r="I151" s="10">
        <v>0</v>
      </c>
      <c r="J151" s="8">
        <f t="shared" si="43"/>
        <v>11</v>
      </c>
      <c r="K151" s="47">
        <f t="shared" si="38"/>
        <v>0</v>
      </c>
      <c r="L151" s="7">
        <f t="shared" si="44"/>
        <v>141.24</v>
      </c>
      <c r="M151" s="7">
        <f t="shared" si="45"/>
        <v>0</v>
      </c>
      <c r="N151" s="7">
        <f t="shared" si="46"/>
        <v>141.24</v>
      </c>
      <c r="O151" s="137">
        <f t="shared" si="42"/>
        <v>0</v>
      </c>
    </row>
    <row r="152" spans="1:15" ht="25.5" x14ac:dyDescent="0.25">
      <c r="A152" s="125" t="s">
        <v>83</v>
      </c>
      <c r="B152" s="126" t="s">
        <v>299</v>
      </c>
      <c r="C152" s="127" t="s">
        <v>42</v>
      </c>
      <c r="D152" s="187">
        <v>6.05</v>
      </c>
      <c r="E152" s="128">
        <v>18</v>
      </c>
      <c r="F152" s="129"/>
      <c r="G152" s="38">
        <v>18</v>
      </c>
      <c r="H152" s="39">
        <v>17.510000000000002</v>
      </c>
      <c r="I152" s="10">
        <v>0</v>
      </c>
      <c r="J152" s="8">
        <f t="shared" si="43"/>
        <v>18</v>
      </c>
      <c r="K152" s="47">
        <f t="shared" si="38"/>
        <v>0</v>
      </c>
      <c r="L152" s="7">
        <f t="shared" si="44"/>
        <v>108.9</v>
      </c>
      <c r="M152" s="7">
        <f t="shared" si="45"/>
        <v>0</v>
      </c>
      <c r="N152" s="7">
        <f t="shared" si="46"/>
        <v>108.9</v>
      </c>
      <c r="O152" s="137">
        <f t="shared" si="42"/>
        <v>0</v>
      </c>
    </row>
    <row r="153" spans="1:15" ht="25.5" x14ac:dyDescent="0.25">
      <c r="A153" s="125" t="s">
        <v>84</v>
      </c>
      <c r="B153" s="126" t="s">
        <v>300</v>
      </c>
      <c r="C153" s="127" t="s">
        <v>42</v>
      </c>
      <c r="D153" s="187">
        <v>8.52</v>
      </c>
      <c r="E153" s="128">
        <v>14</v>
      </c>
      <c r="F153" s="129"/>
      <c r="G153" s="151">
        <v>14</v>
      </c>
      <c r="H153" s="152"/>
      <c r="I153" s="10">
        <v>0</v>
      </c>
      <c r="J153" s="8">
        <f t="shared" si="43"/>
        <v>14</v>
      </c>
      <c r="K153" s="47">
        <f t="shared" si="38"/>
        <v>0</v>
      </c>
      <c r="L153" s="7">
        <f t="shared" si="44"/>
        <v>119.28</v>
      </c>
      <c r="M153" s="7">
        <f t="shared" si="45"/>
        <v>0</v>
      </c>
      <c r="N153" s="7">
        <f t="shared" si="46"/>
        <v>119.28</v>
      </c>
      <c r="O153" s="137">
        <f t="shared" si="42"/>
        <v>0</v>
      </c>
    </row>
    <row r="154" spans="1:15" ht="25.5" x14ac:dyDescent="0.25">
      <c r="A154" s="125" t="s">
        <v>85</v>
      </c>
      <c r="B154" s="126" t="s">
        <v>301</v>
      </c>
      <c r="C154" s="127" t="s">
        <v>42</v>
      </c>
      <c r="D154" s="187">
        <v>8.3699999999999992</v>
      </c>
      <c r="E154" s="128">
        <v>5</v>
      </c>
      <c r="F154" s="129"/>
      <c r="G154" s="151">
        <v>5</v>
      </c>
      <c r="H154" s="152"/>
      <c r="I154" s="10">
        <v>0</v>
      </c>
      <c r="J154" s="8">
        <f t="shared" si="43"/>
        <v>5</v>
      </c>
      <c r="K154" s="47">
        <f t="shared" si="38"/>
        <v>0</v>
      </c>
      <c r="L154" s="7">
        <f>ROUND(E154*D154,2)</f>
        <v>41.85</v>
      </c>
      <c r="M154" s="7">
        <f>ROUND(I154*D154,2)</f>
        <v>0</v>
      </c>
      <c r="N154" s="7">
        <f>ROUND(J154*D154,2)</f>
        <v>41.85</v>
      </c>
      <c r="O154" s="137">
        <f t="shared" si="42"/>
        <v>0</v>
      </c>
    </row>
    <row r="155" spans="1:15" ht="25.5" x14ac:dyDescent="0.25">
      <c r="A155" s="125" t="s">
        <v>86</v>
      </c>
      <c r="B155" s="126" t="s">
        <v>302</v>
      </c>
      <c r="C155" s="127" t="s">
        <v>42</v>
      </c>
      <c r="D155" s="187">
        <v>13.22</v>
      </c>
      <c r="E155" s="128">
        <v>11</v>
      </c>
      <c r="F155" s="129"/>
      <c r="G155" s="151">
        <v>11</v>
      </c>
      <c r="H155" s="152"/>
      <c r="I155" s="10">
        <v>0</v>
      </c>
      <c r="J155" s="8">
        <f t="shared" si="43"/>
        <v>11</v>
      </c>
      <c r="K155" s="47">
        <f t="shared" si="38"/>
        <v>0</v>
      </c>
      <c r="L155" s="7">
        <f>ROUND(E155*D155,2)</f>
        <v>145.41999999999999</v>
      </c>
      <c r="M155" s="7">
        <f>ROUND(I155*D155,2)</f>
        <v>0</v>
      </c>
      <c r="N155" s="7">
        <f>ROUND(J155*D155,2)</f>
        <v>145.41999999999999</v>
      </c>
      <c r="O155" s="137">
        <f t="shared" si="42"/>
        <v>0</v>
      </c>
    </row>
    <row r="156" spans="1:15" ht="38.25" x14ac:dyDescent="0.25">
      <c r="A156" s="125" t="s">
        <v>87</v>
      </c>
      <c r="B156" s="126" t="s">
        <v>303</v>
      </c>
      <c r="C156" s="127" t="s">
        <v>42</v>
      </c>
      <c r="D156" s="187">
        <v>10.210000000000001</v>
      </c>
      <c r="E156" s="128">
        <v>5</v>
      </c>
      <c r="F156" s="129"/>
      <c r="G156" s="151">
        <v>5</v>
      </c>
      <c r="H156" s="152"/>
      <c r="I156" s="10">
        <v>0</v>
      </c>
      <c r="J156" s="8">
        <f t="shared" si="43"/>
        <v>5</v>
      </c>
      <c r="K156" s="47">
        <f t="shared" si="38"/>
        <v>0</v>
      </c>
      <c r="L156" s="7">
        <f>ROUND(E156*D156,2)</f>
        <v>51.05</v>
      </c>
      <c r="M156" s="7">
        <f>ROUND(I156*D156,2)</f>
        <v>0</v>
      </c>
      <c r="N156" s="7">
        <f>ROUND(J156*D156,2)</f>
        <v>51.05</v>
      </c>
      <c r="O156" s="137">
        <f t="shared" si="42"/>
        <v>0</v>
      </c>
    </row>
    <row r="157" spans="1:15" ht="38.25" x14ac:dyDescent="0.25">
      <c r="A157" s="125" t="s">
        <v>88</v>
      </c>
      <c r="B157" s="126" t="s">
        <v>304</v>
      </c>
      <c r="C157" s="127" t="s">
        <v>42</v>
      </c>
      <c r="D157" s="187">
        <v>9.49</v>
      </c>
      <c r="E157" s="128">
        <v>8</v>
      </c>
      <c r="F157" s="129"/>
      <c r="G157" s="10">
        <v>8</v>
      </c>
      <c r="H157" s="39">
        <v>4.84</v>
      </c>
      <c r="I157" s="10">
        <v>0</v>
      </c>
      <c r="J157" s="8">
        <f t="shared" si="43"/>
        <v>8</v>
      </c>
      <c r="K157" s="47">
        <f t="shared" si="38"/>
        <v>0</v>
      </c>
      <c r="L157" s="7">
        <f>ROUND(E157*D157,2)</f>
        <v>75.92</v>
      </c>
      <c r="M157" s="7">
        <f>ROUND(I157*D157,2)</f>
        <v>0</v>
      </c>
      <c r="N157" s="7">
        <f>ROUND(J157*D157,2)</f>
        <v>75.92</v>
      </c>
      <c r="O157" s="137">
        <f t="shared" si="42"/>
        <v>0</v>
      </c>
    </row>
    <row r="158" spans="1:15" ht="38.25" x14ac:dyDescent="0.25">
      <c r="A158" s="125" t="s">
        <v>89</v>
      </c>
      <c r="B158" s="126" t="s">
        <v>305</v>
      </c>
      <c r="C158" s="127" t="s">
        <v>42</v>
      </c>
      <c r="D158" s="187">
        <v>9.06</v>
      </c>
      <c r="E158" s="128">
        <v>2</v>
      </c>
      <c r="F158" s="129"/>
      <c r="G158" s="10">
        <v>2</v>
      </c>
      <c r="H158" s="39">
        <v>5.0599999999999996</v>
      </c>
      <c r="I158" s="10">
        <v>0</v>
      </c>
      <c r="J158" s="8">
        <f t="shared" si="43"/>
        <v>2</v>
      </c>
      <c r="K158" s="47">
        <f t="shared" si="38"/>
        <v>0</v>
      </c>
      <c r="L158" s="7">
        <f>ROUND(E158*D158,2)</f>
        <v>18.12</v>
      </c>
      <c r="M158" s="7">
        <f>ROUND(I158*D158,2)</f>
        <v>0</v>
      </c>
      <c r="N158" s="7">
        <f>ROUND(J158*D158,2)</f>
        <v>18.12</v>
      </c>
      <c r="O158" s="137">
        <f t="shared" si="42"/>
        <v>0</v>
      </c>
    </row>
    <row r="159" spans="1:15" x14ac:dyDescent="0.25">
      <c r="A159" s="125"/>
      <c r="B159" s="126"/>
      <c r="C159" s="127"/>
      <c r="D159" s="128"/>
      <c r="E159" s="128"/>
      <c r="F159" s="129"/>
      <c r="G159" s="129"/>
      <c r="H159" s="39"/>
      <c r="I159" s="10"/>
      <c r="J159" s="8"/>
      <c r="K159" s="47"/>
      <c r="L159" s="9">
        <f>SUM(L141:L158)</f>
        <v>2525.0400000000004</v>
      </c>
      <c r="M159" s="9">
        <f>SUM(M141:M158)</f>
        <v>0</v>
      </c>
      <c r="N159" s="9">
        <f>SUM(N141:N158)</f>
        <v>2525.0400000000004</v>
      </c>
      <c r="O159" s="118"/>
    </row>
    <row r="160" spans="1:15" x14ac:dyDescent="0.25">
      <c r="A160" s="195" t="s">
        <v>90</v>
      </c>
      <c r="B160" s="185" t="s">
        <v>50</v>
      </c>
      <c r="C160" s="120"/>
      <c r="D160" s="121"/>
      <c r="E160" s="119"/>
      <c r="F160" s="122"/>
      <c r="G160" s="122"/>
      <c r="H160" s="45">
        <v>5.67</v>
      </c>
      <c r="I160" s="46"/>
      <c r="J160" s="47"/>
      <c r="K160" s="59"/>
      <c r="L160" s="42"/>
      <c r="M160" s="42"/>
      <c r="N160" s="42"/>
      <c r="O160" s="174">
        <f>SUM(O161:O180)</f>
        <v>317.35000000000002</v>
      </c>
    </row>
    <row r="161" spans="1:15" ht="25.5" x14ac:dyDescent="0.25">
      <c r="A161" s="125" t="s">
        <v>91</v>
      </c>
      <c r="B161" s="126" t="s">
        <v>332</v>
      </c>
      <c r="C161" s="127" t="s">
        <v>42</v>
      </c>
      <c r="D161" s="187">
        <v>10.3</v>
      </c>
      <c r="E161" s="128">
        <v>42</v>
      </c>
      <c r="F161" s="129"/>
      <c r="G161" s="10">
        <v>42</v>
      </c>
      <c r="H161" s="39">
        <v>9.49</v>
      </c>
      <c r="I161" s="10"/>
      <c r="J161" s="8">
        <f t="shared" ref="J161:J183" si="47">SUM(G161,I161)</f>
        <v>42</v>
      </c>
      <c r="K161" s="47">
        <f t="shared" ref="K161:K183" si="48">E161-J161</f>
        <v>0</v>
      </c>
      <c r="L161" s="7">
        <f t="shared" ref="L161:L177" si="49">ROUND(E161*D161,2)</f>
        <v>432.6</v>
      </c>
      <c r="M161" s="7">
        <f t="shared" ref="M161:M177" si="50">ROUND(I161*D161,2)</f>
        <v>0</v>
      </c>
      <c r="N161" s="7">
        <f t="shared" ref="N161:N177" si="51">ROUND(J161*D161,2)</f>
        <v>432.6</v>
      </c>
      <c r="O161" s="137">
        <f t="shared" ref="O161:O183" si="52">L161-N161</f>
        <v>0</v>
      </c>
    </row>
    <row r="162" spans="1:15" ht="25.5" x14ac:dyDescent="0.25">
      <c r="A162" s="125" t="s">
        <v>306</v>
      </c>
      <c r="B162" s="126" t="s">
        <v>333</v>
      </c>
      <c r="C162" s="127" t="s">
        <v>42</v>
      </c>
      <c r="D162" s="187">
        <v>7.25</v>
      </c>
      <c r="E162" s="128">
        <v>19</v>
      </c>
      <c r="F162" s="129"/>
      <c r="G162" s="10">
        <v>19</v>
      </c>
      <c r="H162" s="39">
        <v>5.52</v>
      </c>
      <c r="I162" s="10"/>
      <c r="J162" s="8">
        <f t="shared" si="47"/>
        <v>19</v>
      </c>
      <c r="K162" s="47">
        <f t="shared" si="48"/>
        <v>0</v>
      </c>
      <c r="L162" s="7">
        <f t="shared" si="49"/>
        <v>137.75</v>
      </c>
      <c r="M162" s="7">
        <f t="shared" si="50"/>
        <v>0</v>
      </c>
      <c r="N162" s="7">
        <f t="shared" si="51"/>
        <v>137.75</v>
      </c>
      <c r="O162" s="137">
        <f t="shared" si="52"/>
        <v>0</v>
      </c>
    </row>
    <row r="163" spans="1:15" ht="25.5" x14ac:dyDescent="0.25">
      <c r="A163" s="125" t="s">
        <v>307</v>
      </c>
      <c r="B163" s="126" t="s">
        <v>334</v>
      </c>
      <c r="C163" s="127" t="s">
        <v>14</v>
      </c>
      <c r="D163" s="187">
        <v>6.17</v>
      </c>
      <c r="E163" s="128">
        <v>28.798999999999999</v>
      </c>
      <c r="F163" s="129"/>
      <c r="G163" s="10">
        <v>28.798999999999999</v>
      </c>
      <c r="H163" s="39">
        <v>6.88</v>
      </c>
      <c r="I163" s="10"/>
      <c r="J163" s="8">
        <f t="shared" si="47"/>
        <v>28.798999999999999</v>
      </c>
      <c r="K163" s="47">
        <f t="shared" si="48"/>
        <v>0</v>
      </c>
      <c r="L163" s="7">
        <f t="shared" si="49"/>
        <v>177.69</v>
      </c>
      <c r="M163" s="7">
        <f t="shared" si="50"/>
        <v>0</v>
      </c>
      <c r="N163" s="7">
        <f t="shared" si="51"/>
        <v>177.69</v>
      </c>
      <c r="O163" s="137">
        <f t="shared" si="52"/>
        <v>0</v>
      </c>
    </row>
    <row r="164" spans="1:15" ht="25.5" x14ac:dyDescent="0.25">
      <c r="A164" s="125" t="s">
        <v>308</v>
      </c>
      <c r="B164" s="126" t="s">
        <v>335</v>
      </c>
      <c r="C164" s="127" t="s">
        <v>14</v>
      </c>
      <c r="D164" s="187">
        <v>2.5099999999999998</v>
      </c>
      <c r="E164" s="128">
        <v>604.4</v>
      </c>
      <c r="F164" s="129"/>
      <c r="G164" s="10">
        <v>604.4</v>
      </c>
      <c r="H164" s="39">
        <v>1135.78</v>
      </c>
      <c r="I164" s="10"/>
      <c r="J164" s="8">
        <f t="shared" si="47"/>
        <v>604.4</v>
      </c>
      <c r="K164" s="47">
        <f t="shared" si="48"/>
        <v>0</v>
      </c>
      <c r="L164" s="7">
        <f t="shared" si="49"/>
        <v>1517.04</v>
      </c>
      <c r="M164" s="7">
        <f t="shared" si="50"/>
        <v>0</v>
      </c>
      <c r="N164" s="7">
        <f t="shared" si="51"/>
        <v>1517.04</v>
      </c>
      <c r="O164" s="137">
        <f t="shared" si="52"/>
        <v>0</v>
      </c>
    </row>
    <row r="165" spans="1:15" ht="25.5" x14ac:dyDescent="0.25">
      <c r="A165" s="125" t="s">
        <v>309</v>
      </c>
      <c r="B165" s="126" t="s">
        <v>336</v>
      </c>
      <c r="C165" s="127" t="s">
        <v>14</v>
      </c>
      <c r="D165" s="187">
        <v>4.01</v>
      </c>
      <c r="E165" s="128">
        <v>148.79900000000001</v>
      </c>
      <c r="F165" s="129"/>
      <c r="G165" s="10">
        <v>148.79900000000001</v>
      </c>
      <c r="H165" s="39">
        <v>3.21</v>
      </c>
      <c r="I165" s="10"/>
      <c r="J165" s="8">
        <f t="shared" si="47"/>
        <v>148.79900000000001</v>
      </c>
      <c r="K165" s="47">
        <f t="shared" si="48"/>
        <v>0</v>
      </c>
      <c r="L165" s="7">
        <f t="shared" si="49"/>
        <v>596.67999999999995</v>
      </c>
      <c r="M165" s="7">
        <f t="shared" si="50"/>
        <v>0</v>
      </c>
      <c r="N165" s="7">
        <f t="shared" si="51"/>
        <v>596.67999999999995</v>
      </c>
      <c r="O165" s="137">
        <f t="shared" si="52"/>
        <v>0</v>
      </c>
    </row>
    <row r="166" spans="1:15" ht="25.5" x14ac:dyDescent="0.25">
      <c r="A166" s="125" t="s">
        <v>310</v>
      </c>
      <c r="B166" s="126" t="s">
        <v>337</v>
      </c>
      <c r="C166" s="127" t="s">
        <v>42</v>
      </c>
      <c r="D166" s="187">
        <v>17.16</v>
      </c>
      <c r="E166" s="128">
        <v>9</v>
      </c>
      <c r="F166" s="129"/>
      <c r="G166" s="10">
        <v>9</v>
      </c>
      <c r="H166" s="39">
        <v>9.14</v>
      </c>
      <c r="I166" s="10"/>
      <c r="J166" s="8">
        <f t="shared" si="47"/>
        <v>9</v>
      </c>
      <c r="K166" s="47">
        <f t="shared" si="48"/>
        <v>0</v>
      </c>
      <c r="L166" s="7">
        <f t="shared" si="49"/>
        <v>154.44</v>
      </c>
      <c r="M166" s="7">
        <f t="shared" si="50"/>
        <v>0</v>
      </c>
      <c r="N166" s="7">
        <f t="shared" si="51"/>
        <v>154.44</v>
      </c>
      <c r="O166" s="137">
        <f t="shared" si="52"/>
        <v>0</v>
      </c>
    </row>
    <row r="167" spans="1:15" ht="25.5" x14ac:dyDescent="0.25">
      <c r="A167" s="203" t="s">
        <v>311</v>
      </c>
      <c r="B167" s="126" t="s">
        <v>338</v>
      </c>
      <c r="C167" s="127" t="s">
        <v>42</v>
      </c>
      <c r="D167" s="187">
        <v>27.07</v>
      </c>
      <c r="E167" s="128">
        <v>4</v>
      </c>
      <c r="F167" s="129"/>
      <c r="G167" s="10">
        <v>4</v>
      </c>
      <c r="H167" s="39">
        <v>15.54</v>
      </c>
      <c r="I167" s="10"/>
      <c r="J167" s="8">
        <f t="shared" si="47"/>
        <v>4</v>
      </c>
      <c r="K167" s="47">
        <f t="shared" si="48"/>
        <v>0</v>
      </c>
      <c r="L167" s="7">
        <f t="shared" si="49"/>
        <v>108.28</v>
      </c>
      <c r="M167" s="7">
        <f t="shared" si="50"/>
        <v>0</v>
      </c>
      <c r="N167" s="7">
        <f t="shared" si="51"/>
        <v>108.28</v>
      </c>
      <c r="O167" s="137">
        <f t="shared" si="52"/>
        <v>0</v>
      </c>
    </row>
    <row r="168" spans="1:15" ht="25.5" x14ac:dyDescent="0.25">
      <c r="A168" s="203" t="s">
        <v>312</v>
      </c>
      <c r="B168" s="126" t="s">
        <v>339</v>
      </c>
      <c r="C168" s="127" t="s">
        <v>42</v>
      </c>
      <c r="D168" s="187">
        <v>36.96</v>
      </c>
      <c r="E168" s="128">
        <v>1</v>
      </c>
      <c r="F168" s="129"/>
      <c r="G168" s="10">
        <v>1</v>
      </c>
      <c r="H168" s="39">
        <v>4.82</v>
      </c>
      <c r="I168" s="10"/>
      <c r="J168" s="8">
        <f t="shared" si="47"/>
        <v>1</v>
      </c>
      <c r="K168" s="47">
        <f t="shared" si="48"/>
        <v>0</v>
      </c>
      <c r="L168" s="7">
        <f t="shared" si="49"/>
        <v>36.96</v>
      </c>
      <c r="M168" s="7">
        <f t="shared" si="50"/>
        <v>0</v>
      </c>
      <c r="N168" s="7">
        <f t="shared" si="51"/>
        <v>36.96</v>
      </c>
      <c r="O168" s="137">
        <f t="shared" si="52"/>
        <v>0</v>
      </c>
    </row>
    <row r="169" spans="1:15" ht="25.5" x14ac:dyDescent="0.25">
      <c r="A169" s="125" t="s">
        <v>313</v>
      </c>
      <c r="B169" s="126" t="s">
        <v>340</v>
      </c>
      <c r="C169" s="127" t="s">
        <v>42</v>
      </c>
      <c r="D169" s="187">
        <v>18.07</v>
      </c>
      <c r="E169" s="128">
        <v>14</v>
      </c>
      <c r="F169" s="129"/>
      <c r="G169" s="10">
        <v>14</v>
      </c>
      <c r="H169" s="39">
        <v>5.45</v>
      </c>
      <c r="I169" s="10"/>
      <c r="J169" s="8">
        <f t="shared" si="47"/>
        <v>14</v>
      </c>
      <c r="K169" s="47">
        <f t="shared" si="48"/>
        <v>0</v>
      </c>
      <c r="L169" s="7">
        <f t="shared" si="49"/>
        <v>252.98</v>
      </c>
      <c r="M169" s="7">
        <f t="shared" si="50"/>
        <v>0</v>
      </c>
      <c r="N169" s="7">
        <f t="shared" si="51"/>
        <v>252.98</v>
      </c>
      <c r="O169" s="137">
        <f t="shared" si="52"/>
        <v>0</v>
      </c>
    </row>
    <row r="170" spans="1:15" ht="25.5" x14ac:dyDescent="0.25">
      <c r="A170" s="125" t="s">
        <v>314</v>
      </c>
      <c r="B170" s="126" t="s">
        <v>341</v>
      </c>
      <c r="C170" s="127" t="s">
        <v>42</v>
      </c>
      <c r="D170" s="187">
        <v>28.58</v>
      </c>
      <c r="E170" s="128">
        <v>4</v>
      </c>
      <c r="F170" s="129"/>
      <c r="G170" s="10">
        <v>4</v>
      </c>
      <c r="H170" s="39">
        <v>9.5500000000000007</v>
      </c>
      <c r="I170" s="10"/>
      <c r="J170" s="8">
        <f t="shared" si="47"/>
        <v>4</v>
      </c>
      <c r="K170" s="47">
        <f t="shared" si="48"/>
        <v>0</v>
      </c>
      <c r="L170" s="7">
        <f t="shared" si="49"/>
        <v>114.32</v>
      </c>
      <c r="M170" s="7">
        <f t="shared" si="50"/>
        <v>0</v>
      </c>
      <c r="N170" s="7">
        <f t="shared" si="51"/>
        <v>114.32</v>
      </c>
      <c r="O170" s="137">
        <f t="shared" si="52"/>
        <v>0</v>
      </c>
    </row>
    <row r="171" spans="1:15" ht="25.5" x14ac:dyDescent="0.25">
      <c r="A171" s="125" t="s">
        <v>315</v>
      </c>
      <c r="B171" s="126" t="s">
        <v>342</v>
      </c>
      <c r="C171" s="127" t="s">
        <v>42</v>
      </c>
      <c r="D171" s="187">
        <v>8.52</v>
      </c>
      <c r="E171" s="128">
        <v>7</v>
      </c>
      <c r="F171" s="129"/>
      <c r="G171" s="10">
        <v>7</v>
      </c>
      <c r="H171" s="39">
        <v>7.86</v>
      </c>
      <c r="I171" s="10"/>
      <c r="J171" s="8">
        <f t="shared" si="47"/>
        <v>7</v>
      </c>
      <c r="K171" s="47">
        <f t="shared" si="48"/>
        <v>0</v>
      </c>
      <c r="L171" s="7">
        <f t="shared" si="49"/>
        <v>59.64</v>
      </c>
      <c r="M171" s="7">
        <f t="shared" si="50"/>
        <v>0</v>
      </c>
      <c r="N171" s="7">
        <f t="shared" si="51"/>
        <v>59.64</v>
      </c>
      <c r="O171" s="137">
        <f t="shared" si="52"/>
        <v>0</v>
      </c>
    </row>
    <row r="172" spans="1:15" ht="25.5" x14ac:dyDescent="0.25">
      <c r="A172" s="125" t="s">
        <v>316</v>
      </c>
      <c r="B172" s="126" t="s">
        <v>343</v>
      </c>
      <c r="C172" s="127" t="s">
        <v>42</v>
      </c>
      <c r="D172" s="187">
        <v>28.85</v>
      </c>
      <c r="E172" s="128">
        <v>11</v>
      </c>
      <c r="F172" s="129"/>
      <c r="G172" s="10">
        <v>0</v>
      </c>
      <c r="H172" s="39">
        <v>5.97</v>
      </c>
      <c r="I172" s="10"/>
      <c r="J172" s="8">
        <f t="shared" si="47"/>
        <v>0</v>
      </c>
      <c r="K172" s="47">
        <f t="shared" si="48"/>
        <v>11</v>
      </c>
      <c r="L172" s="7">
        <f t="shared" si="49"/>
        <v>317.35000000000002</v>
      </c>
      <c r="M172" s="7">
        <f t="shared" si="50"/>
        <v>0</v>
      </c>
      <c r="N172" s="7">
        <f t="shared" si="51"/>
        <v>0</v>
      </c>
      <c r="O172" s="137">
        <f t="shared" si="52"/>
        <v>317.35000000000002</v>
      </c>
    </row>
    <row r="173" spans="1:15" ht="25.5" x14ac:dyDescent="0.25">
      <c r="A173" s="125" t="s">
        <v>317</v>
      </c>
      <c r="B173" s="126" t="s">
        <v>344</v>
      </c>
      <c r="C173" s="127" t="s">
        <v>42</v>
      </c>
      <c r="D173" s="187">
        <v>8.98</v>
      </c>
      <c r="E173" s="128">
        <v>1</v>
      </c>
      <c r="F173" s="129"/>
      <c r="G173" s="10">
        <v>1</v>
      </c>
      <c r="H173" s="39">
        <v>12.26</v>
      </c>
      <c r="I173" s="10"/>
      <c r="J173" s="8">
        <f t="shared" si="47"/>
        <v>1</v>
      </c>
      <c r="K173" s="47">
        <f t="shared" si="48"/>
        <v>0</v>
      </c>
      <c r="L173" s="7">
        <f t="shared" si="49"/>
        <v>8.98</v>
      </c>
      <c r="M173" s="7">
        <f t="shared" si="50"/>
        <v>0</v>
      </c>
      <c r="N173" s="7">
        <f t="shared" si="51"/>
        <v>8.98</v>
      </c>
      <c r="O173" s="137">
        <f t="shared" si="52"/>
        <v>0</v>
      </c>
    </row>
    <row r="174" spans="1:15" ht="25.5" x14ac:dyDescent="0.25">
      <c r="A174" s="125" t="s">
        <v>318</v>
      </c>
      <c r="B174" s="126" t="s">
        <v>345</v>
      </c>
      <c r="C174" s="127" t="s">
        <v>42</v>
      </c>
      <c r="D174" s="187">
        <v>17.77</v>
      </c>
      <c r="E174" s="128">
        <v>2</v>
      </c>
      <c r="F174" s="129"/>
      <c r="G174" s="10">
        <v>2</v>
      </c>
      <c r="H174" s="39">
        <v>9.01</v>
      </c>
      <c r="I174" s="10"/>
      <c r="J174" s="8">
        <f t="shared" si="47"/>
        <v>2</v>
      </c>
      <c r="K174" s="47">
        <f t="shared" si="48"/>
        <v>0</v>
      </c>
      <c r="L174" s="7">
        <f t="shared" si="49"/>
        <v>35.54</v>
      </c>
      <c r="M174" s="7">
        <f t="shared" si="50"/>
        <v>0</v>
      </c>
      <c r="N174" s="7">
        <f t="shared" si="51"/>
        <v>35.54</v>
      </c>
      <c r="O174" s="137">
        <f t="shared" si="52"/>
        <v>0</v>
      </c>
    </row>
    <row r="175" spans="1:15" x14ac:dyDescent="0.25">
      <c r="A175" s="125" t="s">
        <v>319</v>
      </c>
      <c r="B175" s="126" t="s">
        <v>346</v>
      </c>
      <c r="C175" s="127" t="s">
        <v>42</v>
      </c>
      <c r="D175" s="187">
        <v>60.61</v>
      </c>
      <c r="E175" s="128">
        <v>6</v>
      </c>
      <c r="F175" s="129"/>
      <c r="G175" s="10">
        <v>6</v>
      </c>
      <c r="H175" s="39">
        <v>9.01</v>
      </c>
      <c r="I175" s="10"/>
      <c r="J175" s="8">
        <f t="shared" si="47"/>
        <v>6</v>
      </c>
      <c r="K175" s="47">
        <f t="shared" si="48"/>
        <v>0</v>
      </c>
      <c r="L175" s="7">
        <f t="shared" si="49"/>
        <v>363.66</v>
      </c>
      <c r="M175" s="7">
        <f t="shared" si="50"/>
        <v>0</v>
      </c>
      <c r="N175" s="7">
        <f t="shared" si="51"/>
        <v>363.66</v>
      </c>
      <c r="O175" s="137">
        <f t="shared" si="52"/>
        <v>0</v>
      </c>
    </row>
    <row r="176" spans="1:15" ht="38.25" x14ac:dyDescent="0.25">
      <c r="A176" s="125" t="s">
        <v>320</v>
      </c>
      <c r="B176" s="126" t="s">
        <v>380</v>
      </c>
      <c r="C176" s="127" t="s">
        <v>14</v>
      </c>
      <c r="D176" s="187">
        <v>6.97</v>
      </c>
      <c r="E176" s="128">
        <v>187.09899999999999</v>
      </c>
      <c r="F176" s="129"/>
      <c r="G176" s="10">
        <v>187.09899999999999</v>
      </c>
      <c r="H176" s="39">
        <v>3.77</v>
      </c>
      <c r="I176" s="10"/>
      <c r="J176" s="8">
        <f t="shared" si="47"/>
        <v>187.09899999999999</v>
      </c>
      <c r="K176" s="47">
        <f t="shared" si="48"/>
        <v>0</v>
      </c>
      <c r="L176" s="7">
        <f t="shared" si="49"/>
        <v>1304.08</v>
      </c>
      <c r="M176" s="7">
        <f t="shared" si="50"/>
        <v>0</v>
      </c>
      <c r="N176" s="7">
        <f t="shared" si="51"/>
        <v>1304.08</v>
      </c>
      <c r="O176" s="137">
        <f t="shared" si="52"/>
        <v>0</v>
      </c>
    </row>
    <row r="177" spans="1:15" ht="25.5" x14ac:dyDescent="0.25">
      <c r="A177" s="125" t="s">
        <v>321</v>
      </c>
      <c r="B177" s="126" t="s">
        <v>347</v>
      </c>
      <c r="C177" s="127" t="s">
        <v>42</v>
      </c>
      <c r="D177" s="187">
        <v>141.97999999999999</v>
      </c>
      <c r="E177" s="128">
        <v>8</v>
      </c>
      <c r="F177" s="129"/>
      <c r="G177" s="10">
        <v>8</v>
      </c>
      <c r="H177" s="39">
        <v>5.46</v>
      </c>
      <c r="I177" s="10"/>
      <c r="J177" s="8">
        <f t="shared" si="47"/>
        <v>8</v>
      </c>
      <c r="K177" s="47">
        <f t="shared" si="48"/>
        <v>0</v>
      </c>
      <c r="L177" s="7">
        <f t="shared" si="49"/>
        <v>1135.8399999999999</v>
      </c>
      <c r="M177" s="7">
        <f t="shared" si="50"/>
        <v>0</v>
      </c>
      <c r="N177" s="7">
        <f t="shared" si="51"/>
        <v>1135.8399999999999</v>
      </c>
      <c r="O177" s="137">
        <f t="shared" si="52"/>
        <v>0</v>
      </c>
    </row>
    <row r="178" spans="1:15" ht="25.5" x14ac:dyDescent="0.25">
      <c r="A178" s="125" t="s">
        <v>322</v>
      </c>
      <c r="B178" s="139" t="s">
        <v>348</v>
      </c>
      <c r="C178" s="127" t="s">
        <v>42</v>
      </c>
      <c r="D178" s="187">
        <v>57.19</v>
      </c>
      <c r="E178" s="128">
        <v>3</v>
      </c>
      <c r="F178" s="129"/>
      <c r="G178" s="10">
        <v>3</v>
      </c>
      <c r="H178" s="39">
        <v>132.87</v>
      </c>
      <c r="I178" s="10"/>
      <c r="J178" s="8">
        <f t="shared" si="47"/>
        <v>3</v>
      </c>
      <c r="K178" s="47">
        <f t="shared" si="48"/>
        <v>0</v>
      </c>
      <c r="L178" s="7">
        <f t="shared" ref="L178:L183" si="53">ROUND(E178*D178,2)</f>
        <v>171.57</v>
      </c>
      <c r="M178" s="7">
        <f t="shared" ref="M178:M183" si="54">ROUND(I178*D178,2)</f>
        <v>0</v>
      </c>
      <c r="N178" s="7">
        <f t="shared" ref="N178:N183" si="55">ROUND(J178*D178,2)</f>
        <v>171.57</v>
      </c>
      <c r="O178" s="137">
        <f t="shared" si="52"/>
        <v>0</v>
      </c>
    </row>
    <row r="179" spans="1:15" ht="25.5" x14ac:dyDescent="0.25">
      <c r="A179" s="125" t="s">
        <v>323</v>
      </c>
      <c r="B179" s="139" t="s">
        <v>349</v>
      </c>
      <c r="C179" s="127" t="s">
        <v>42</v>
      </c>
      <c r="D179" s="187">
        <v>30.33</v>
      </c>
      <c r="E179" s="128">
        <v>4</v>
      </c>
      <c r="F179" s="129"/>
      <c r="G179" s="10">
        <v>4</v>
      </c>
      <c r="H179" s="39">
        <v>69.88</v>
      </c>
      <c r="I179" s="10"/>
      <c r="J179" s="8">
        <f t="shared" si="47"/>
        <v>4</v>
      </c>
      <c r="K179" s="47">
        <f t="shared" si="48"/>
        <v>0</v>
      </c>
      <c r="L179" s="7">
        <f t="shared" si="53"/>
        <v>121.32</v>
      </c>
      <c r="M179" s="7">
        <f t="shared" si="54"/>
        <v>0</v>
      </c>
      <c r="N179" s="7">
        <f t="shared" si="55"/>
        <v>121.32</v>
      </c>
      <c r="O179" s="137">
        <f t="shared" si="52"/>
        <v>0</v>
      </c>
    </row>
    <row r="180" spans="1:15" ht="25.5" x14ac:dyDescent="0.25">
      <c r="A180" s="125" t="s">
        <v>324</v>
      </c>
      <c r="B180" s="139" t="s">
        <v>350</v>
      </c>
      <c r="C180" s="127" t="s">
        <v>42</v>
      </c>
      <c r="D180" s="187">
        <v>79.069999999999993</v>
      </c>
      <c r="E180" s="128">
        <v>2</v>
      </c>
      <c r="F180" s="129"/>
      <c r="G180" s="10">
        <v>2</v>
      </c>
      <c r="H180" s="39">
        <v>70.92</v>
      </c>
      <c r="I180" s="10"/>
      <c r="J180" s="8">
        <f t="shared" si="47"/>
        <v>2</v>
      </c>
      <c r="K180" s="47">
        <f t="shared" si="48"/>
        <v>0</v>
      </c>
      <c r="L180" s="7">
        <f t="shared" si="53"/>
        <v>158.13999999999999</v>
      </c>
      <c r="M180" s="7">
        <f t="shared" si="54"/>
        <v>0</v>
      </c>
      <c r="N180" s="7">
        <f t="shared" si="55"/>
        <v>158.13999999999999</v>
      </c>
      <c r="O180" s="137">
        <f t="shared" si="52"/>
        <v>0</v>
      </c>
    </row>
    <row r="181" spans="1:15" ht="25.5" x14ac:dyDescent="0.25">
      <c r="A181" s="125" t="s">
        <v>325</v>
      </c>
      <c r="B181" s="139" t="s">
        <v>351</v>
      </c>
      <c r="C181" s="127" t="s">
        <v>42</v>
      </c>
      <c r="D181" s="187">
        <v>71.27</v>
      </c>
      <c r="E181" s="128">
        <v>12</v>
      </c>
      <c r="F181" s="129"/>
      <c r="G181" s="10">
        <v>12</v>
      </c>
      <c r="H181" s="39"/>
      <c r="I181" s="10"/>
      <c r="J181" s="8">
        <f t="shared" si="47"/>
        <v>12</v>
      </c>
      <c r="K181" s="47">
        <f t="shared" si="48"/>
        <v>0</v>
      </c>
      <c r="L181" s="7">
        <f t="shared" si="53"/>
        <v>855.24</v>
      </c>
      <c r="M181" s="7">
        <f t="shared" si="54"/>
        <v>0</v>
      </c>
      <c r="N181" s="7">
        <f t="shared" si="55"/>
        <v>855.24</v>
      </c>
      <c r="O181" s="137">
        <f t="shared" si="52"/>
        <v>0</v>
      </c>
    </row>
    <row r="182" spans="1:15" ht="38.25" x14ac:dyDescent="0.25">
      <c r="A182" s="125" t="s">
        <v>326</v>
      </c>
      <c r="B182" s="139" t="s">
        <v>352</v>
      </c>
      <c r="C182" s="127" t="s">
        <v>42</v>
      </c>
      <c r="D182" s="187">
        <v>257.72000000000003</v>
      </c>
      <c r="E182" s="128">
        <v>1</v>
      </c>
      <c r="F182" s="129"/>
      <c r="G182" s="10">
        <v>1</v>
      </c>
      <c r="H182" s="39"/>
      <c r="I182" s="10"/>
      <c r="J182" s="8">
        <f t="shared" si="47"/>
        <v>1</v>
      </c>
      <c r="K182" s="47">
        <f t="shared" si="48"/>
        <v>0</v>
      </c>
      <c r="L182" s="7">
        <f t="shared" si="53"/>
        <v>257.72000000000003</v>
      </c>
      <c r="M182" s="7">
        <f t="shared" si="54"/>
        <v>0</v>
      </c>
      <c r="N182" s="7">
        <f t="shared" si="55"/>
        <v>257.72000000000003</v>
      </c>
      <c r="O182" s="137">
        <f t="shared" si="52"/>
        <v>0</v>
      </c>
    </row>
    <row r="183" spans="1:15" x14ac:dyDescent="0.25">
      <c r="A183" s="125" t="s">
        <v>327</v>
      </c>
      <c r="B183" s="139" t="s">
        <v>353</v>
      </c>
      <c r="C183" s="127" t="s">
        <v>42</v>
      </c>
      <c r="D183" s="187">
        <v>381.92</v>
      </c>
      <c r="E183" s="128">
        <v>1</v>
      </c>
      <c r="F183" s="129"/>
      <c r="G183" s="10">
        <v>1</v>
      </c>
      <c r="H183" s="39"/>
      <c r="I183" s="10"/>
      <c r="J183" s="8">
        <f t="shared" si="47"/>
        <v>1</v>
      </c>
      <c r="K183" s="47">
        <f t="shared" si="48"/>
        <v>0</v>
      </c>
      <c r="L183" s="7">
        <f t="shared" si="53"/>
        <v>381.92</v>
      </c>
      <c r="M183" s="7">
        <f t="shared" si="54"/>
        <v>0</v>
      </c>
      <c r="N183" s="7">
        <f t="shared" si="55"/>
        <v>381.92</v>
      </c>
      <c r="O183" s="137">
        <f t="shared" si="52"/>
        <v>0</v>
      </c>
    </row>
    <row r="184" spans="1:15" x14ac:dyDescent="0.25">
      <c r="A184" s="125"/>
      <c r="B184" s="139"/>
      <c r="C184" s="127"/>
      <c r="D184" s="128"/>
      <c r="E184" s="128"/>
      <c r="F184" s="129"/>
      <c r="G184" s="129"/>
      <c r="H184" s="39"/>
      <c r="I184" s="10"/>
      <c r="J184" s="8"/>
      <c r="K184" s="47"/>
      <c r="L184" s="9">
        <f>SUM(L161:L183)</f>
        <v>8699.74</v>
      </c>
      <c r="M184" s="9">
        <f>SUM(M161:M183)</f>
        <v>0</v>
      </c>
      <c r="N184" s="9">
        <f>SUM(N161:N183)</f>
        <v>8382.39</v>
      </c>
      <c r="O184" s="118"/>
    </row>
    <row r="185" spans="1:15" x14ac:dyDescent="0.25">
      <c r="A185" s="186" t="s">
        <v>328</v>
      </c>
      <c r="B185" s="185" t="s">
        <v>329</v>
      </c>
      <c r="C185" s="120"/>
      <c r="D185" s="121"/>
      <c r="E185" s="119"/>
      <c r="F185" s="122"/>
      <c r="G185" s="122"/>
      <c r="H185" s="45">
        <v>70.239999999999995</v>
      </c>
      <c r="I185" s="46"/>
      <c r="J185" s="47"/>
      <c r="K185" s="59"/>
      <c r="L185" s="42"/>
      <c r="M185" s="42"/>
      <c r="N185" s="42"/>
      <c r="O185" s="174">
        <f>SUM(O187:O197)</f>
        <v>941.68000000000006</v>
      </c>
    </row>
    <row r="186" spans="1:15" x14ac:dyDescent="0.25">
      <c r="A186" s="145" t="s">
        <v>330</v>
      </c>
      <c r="B186" s="146" t="s">
        <v>331</v>
      </c>
      <c r="C186" s="147"/>
      <c r="D186" s="148"/>
      <c r="E186" s="148"/>
      <c r="F186" s="149"/>
      <c r="G186" s="149"/>
      <c r="H186" s="52">
        <v>5.62</v>
      </c>
      <c r="I186" s="48"/>
      <c r="J186" s="49"/>
      <c r="K186" s="49"/>
      <c r="L186" s="50"/>
      <c r="M186" s="50"/>
      <c r="N186" s="50"/>
      <c r="O186" s="150"/>
    </row>
    <row r="187" spans="1:15" ht="25.5" x14ac:dyDescent="0.25">
      <c r="A187" s="125" t="s">
        <v>354</v>
      </c>
      <c r="B187" s="126" t="s">
        <v>142</v>
      </c>
      <c r="C187" s="127" t="s">
        <v>11</v>
      </c>
      <c r="D187" s="187">
        <v>63.11</v>
      </c>
      <c r="E187" s="128">
        <v>3.67</v>
      </c>
      <c r="F187" s="129"/>
      <c r="G187" s="10">
        <v>3.67</v>
      </c>
      <c r="H187" s="39">
        <v>11.32</v>
      </c>
      <c r="I187" s="10">
        <v>0</v>
      </c>
      <c r="J187" s="8">
        <f t="shared" ref="J187:J197" si="56">SUM(G187,I187)</f>
        <v>3.67</v>
      </c>
      <c r="K187" s="47">
        <f t="shared" ref="K187:K197" si="57">E187-J187</f>
        <v>0</v>
      </c>
      <c r="L187" s="7">
        <f t="shared" ref="L187:L197" si="58">ROUND(E187*D187,2)</f>
        <v>231.61</v>
      </c>
      <c r="M187" s="7">
        <f t="shared" ref="M187:M197" si="59">ROUND(I187*D187,2)</f>
        <v>0</v>
      </c>
      <c r="N187" s="7">
        <f t="shared" ref="N187:N197" si="60">ROUND(J187*D187,2)</f>
        <v>231.61</v>
      </c>
      <c r="O187" s="137">
        <f t="shared" ref="O187:O197" si="61">L187-N187</f>
        <v>0</v>
      </c>
    </row>
    <row r="188" spans="1:15" ht="51" x14ac:dyDescent="0.25">
      <c r="A188" s="125" t="s">
        <v>355</v>
      </c>
      <c r="B188" s="126" t="s">
        <v>365</v>
      </c>
      <c r="C188" s="127" t="s">
        <v>8</v>
      </c>
      <c r="D188" s="187">
        <v>88.35</v>
      </c>
      <c r="E188" s="128">
        <v>9.98</v>
      </c>
      <c r="F188" s="129"/>
      <c r="G188" s="10">
        <v>9.98</v>
      </c>
      <c r="H188" s="39">
        <v>14.07</v>
      </c>
      <c r="I188" s="10"/>
      <c r="J188" s="8">
        <f t="shared" si="56"/>
        <v>9.98</v>
      </c>
      <c r="K188" s="47">
        <f t="shared" si="57"/>
        <v>0</v>
      </c>
      <c r="L188" s="7">
        <f t="shared" si="58"/>
        <v>881.73</v>
      </c>
      <c r="M188" s="7">
        <f t="shared" si="59"/>
        <v>0</v>
      </c>
      <c r="N188" s="7">
        <f t="shared" si="60"/>
        <v>881.73</v>
      </c>
      <c r="O188" s="137">
        <f t="shared" si="61"/>
        <v>0</v>
      </c>
    </row>
    <row r="189" spans="1:15" x14ac:dyDescent="0.25">
      <c r="A189" s="125" t="s">
        <v>356</v>
      </c>
      <c r="B189" s="126" t="s">
        <v>366</v>
      </c>
      <c r="C189" s="127" t="s">
        <v>11</v>
      </c>
      <c r="D189" s="187">
        <v>374.43700000000001</v>
      </c>
      <c r="E189" s="128">
        <v>1.77</v>
      </c>
      <c r="F189" s="129"/>
      <c r="G189" s="10">
        <v>1.77</v>
      </c>
      <c r="H189" s="39">
        <v>7.05</v>
      </c>
      <c r="I189" s="10"/>
      <c r="J189" s="8">
        <f t="shared" si="56"/>
        <v>1.77</v>
      </c>
      <c r="K189" s="47">
        <f t="shared" si="57"/>
        <v>0</v>
      </c>
      <c r="L189" s="7">
        <f t="shared" si="58"/>
        <v>662.75</v>
      </c>
      <c r="M189" s="7">
        <f t="shared" si="59"/>
        <v>0</v>
      </c>
      <c r="N189" s="7">
        <f t="shared" si="60"/>
        <v>662.75</v>
      </c>
      <c r="O189" s="137">
        <f t="shared" si="61"/>
        <v>0</v>
      </c>
    </row>
    <row r="190" spans="1:15" ht="25.5" x14ac:dyDescent="0.25">
      <c r="A190" s="125" t="s">
        <v>357</v>
      </c>
      <c r="B190" s="126" t="s">
        <v>367</v>
      </c>
      <c r="C190" s="127" t="s">
        <v>11</v>
      </c>
      <c r="D190" s="187">
        <v>22.45</v>
      </c>
      <c r="E190" s="128">
        <v>9.09</v>
      </c>
      <c r="F190" s="129"/>
      <c r="G190" s="10">
        <v>9.09</v>
      </c>
      <c r="H190" s="39">
        <v>13.5</v>
      </c>
      <c r="I190" s="10"/>
      <c r="J190" s="8">
        <f t="shared" si="56"/>
        <v>9.09</v>
      </c>
      <c r="K190" s="47">
        <f t="shared" si="57"/>
        <v>0</v>
      </c>
      <c r="L190" s="7">
        <f t="shared" si="58"/>
        <v>204.07</v>
      </c>
      <c r="M190" s="7">
        <f t="shared" si="59"/>
        <v>0</v>
      </c>
      <c r="N190" s="7">
        <f t="shared" si="60"/>
        <v>204.07</v>
      </c>
      <c r="O190" s="137">
        <f t="shared" si="61"/>
        <v>0</v>
      </c>
    </row>
    <row r="191" spans="1:15" ht="22.5" customHeight="1" x14ac:dyDescent="0.25">
      <c r="A191" s="125" t="s">
        <v>358</v>
      </c>
      <c r="B191" s="126" t="s">
        <v>368</v>
      </c>
      <c r="C191" s="127" t="s">
        <v>8</v>
      </c>
      <c r="D191" s="187">
        <v>6.32</v>
      </c>
      <c r="E191" s="128">
        <v>3.72</v>
      </c>
      <c r="F191" s="129"/>
      <c r="G191" s="10">
        <v>3.72</v>
      </c>
      <c r="H191" s="39">
        <v>58.99</v>
      </c>
      <c r="I191" s="10"/>
      <c r="J191" s="8">
        <f t="shared" si="56"/>
        <v>3.72</v>
      </c>
      <c r="K191" s="47">
        <f t="shared" si="57"/>
        <v>0</v>
      </c>
      <c r="L191" s="7">
        <f t="shared" si="58"/>
        <v>23.51</v>
      </c>
      <c r="M191" s="7">
        <f t="shared" si="59"/>
        <v>0</v>
      </c>
      <c r="N191" s="7">
        <f t="shared" si="60"/>
        <v>23.51</v>
      </c>
      <c r="O191" s="137">
        <f t="shared" si="61"/>
        <v>0</v>
      </c>
    </row>
    <row r="192" spans="1:15" ht="51" x14ac:dyDescent="0.25">
      <c r="A192" s="125" t="s">
        <v>359</v>
      </c>
      <c r="B192" s="126" t="s">
        <v>227</v>
      </c>
      <c r="C192" s="127" t="s">
        <v>8</v>
      </c>
      <c r="D192" s="187">
        <v>15.659000000000001</v>
      </c>
      <c r="E192" s="128">
        <v>3.72</v>
      </c>
      <c r="F192" s="129"/>
      <c r="G192" s="10">
        <v>3.72</v>
      </c>
      <c r="H192" s="39">
        <v>59.22</v>
      </c>
      <c r="I192" s="10"/>
      <c r="J192" s="8">
        <f t="shared" si="56"/>
        <v>3.72</v>
      </c>
      <c r="K192" s="47">
        <f t="shared" si="57"/>
        <v>0</v>
      </c>
      <c r="L192" s="7">
        <f t="shared" si="58"/>
        <v>58.25</v>
      </c>
      <c r="M192" s="7">
        <f t="shared" si="59"/>
        <v>0</v>
      </c>
      <c r="N192" s="7">
        <f t="shared" si="60"/>
        <v>58.25</v>
      </c>
      <c r="O192" s="137">
        <f t="shared" si="61"/>
        <v>0</v>
      </c>
    </row>
    <row r="193" spans="1:15" ht="25.5" x14ac:dyDescent="0.25">
      <c r="A193" s="125" t="s">
        <v>360</v>
      </c>
      <c r="B193" s="126" t="s">
        <v>369</v>
      </c>
      <c r="C193" s="127" t="s">
        <v>8</v>
      </c>
      <c r="D193" s="187">
        <v>8.49</v>
      </c>
      <c r="E193" s="128">
        <v>3.72</v>
      </c>
      <c r="F193" s="129"/>
      <c r="G193" s="10">
        <v>0</v>
      </c>
      <c r="H193" s="39">
        <v>6.9</v>
      </c>
      <c r="I193" s="10"/>
      <c r="J193" s="8">
        <f t="shared" si="56"/>
        <v>0</v>
      </c>
      <c r="K193" s="47">
        <f t="shared" si="57"/>
        <v>3.72</v>
      </c>
      <c r="L193" s="7">
        <f t="shared" si="58"/>
        <v>31.58</v>
      </c>
      <c r="M193" s="7">
        <f t="shared" si="59"/>
        <v>0</v>
      </c>
      <c r="N193" s="7">
        <f t="shared" si="60"/>
        <v>0</v>
      </c>
      <c r="O193" s="137">
        <f t="shared" si="61"/>
        <v>31.58</v>
      </c>
    </row>
    <row r="194" spans="1:15" ht="25.5" x14ac:dyDescent="0.25">
      <c r="A194" s="125" t="s">
        <v>361</v>
      </c>
      <c r="B194" s="126" t="s">
        <v>210</v>
      </c>
      <c r="C194" s="127" t="s">
        <v>8</v>
      </c>
      <c r="D194" s="187">
        <v>11.9398</v>
      </c>
      <c r="E194" s="128">
        <v>11.4</v>
      </c>
      <c r="F194" s="129"/>
      <c r="G194" s="10">
        <v>11.4</v>
      </c>
      <c r="H194" s="39">
        <v>8.33</v>
      </c>
      <c r="I194" s="10"/>
      <c r="J194" s="8">
        <f t="shared" si="56"/>
        <v>11.4</v>
      </c>
      <c r="K194" s="47">
        <f t="shared" si="57"/>
        <v>0</v>
      </c>
      <c r="L194" s="7">
        <f t="shared" si="58"/>
        <v>136.11000000000001</v>
      </c>
      <c r="M194" s="7">
        <f t="shared" si="59"/>
        <v>0</v>
      </c>
      <c r="N194" s="7">
        <f t="shared" si="60"/>
        <v>136.11000000000001</v>
      </c>
      <c r="O194" s="137">
        <f t="shared" si="61"/>
        <v>0</v>
      </c>
    </row>
    <row r="195" spans="1:15" ht="38.25" x14ac:dyDescent="0.25">
      <c r="A195" s="125" t="s">
        <v>362</v>
      </c>
      <c r="B195" s="126" t="s">
        <v>370</v>
      </c>
      <c r="C195" s="127" t="s">
        <v>8</v>
      </c>
      <c r="D195" s="187">
        <v>47.069000000000003</v>
      </c>
      <c r="E195" s="128">
        <v>11.4</v>
      </c>
      <c r="F195" s="129"/>
      <c r="G195" s="10">
        <v>11.4</v>
      </c>
      <c r="H195" s="39">
        <v>10.86</v>
      </c>
      <c r="I195" s="10"/>
      <c r="J195" s="8">
        <f t="shared" si="56"/>
        <v>11.4</v>
      </c>
      <c r="K195" s="47">
        <f t="shared" si="57"/>
        <v>0</v>
      </c>
      <c r="L195" s="7">
        <f t="shared" si="58"/>
        <v>536.59</v>
      </c>
      <c r="M195" s="7">
        <f t="shared" si="59"/>
        <v>0</v>
      </c>
      <c r="N195" s="7">
        <f t="shared" si="60"/>
        <v>536.59</v>
      </c>
      <c r="O195" s="137">
        <f t="shared" si="61"/>
        <v>0</v>
      </c>
    </row>
    <row r="196" spans="1:15" ht="25.5" x14ac:dyDescent="0.25">
      <c r="A196" s="125" t="s">
        <v>363</v>
      </c>
      <c r="B196" s="126" t="s">
        <v>371</v>
      </c>
      <c r="C196" s="127" t="s">
        <v>14</v>
      </c>
      <c r="D196" s="187">
        <v>66.308999999999997</v>
      </c>
      <c r="E196" s="128">
        <v>9.5</v>
      </c>
      <c r="F196" s="129"/>
      <c r="G196" s="129"/>
      <c r="H196" s="39">
        <v>23.52</v>
      </c>
      <c r="I196" s="10"/>
      <c r="J196" s="8">
        <f t="shared" si="56"/>
        <v>0</v>
      </c>
      <c r="K196" s="47">
        <f t="shared" si="57"/>
        <v>9.5</v>
      </c>
      <c r="L196" s="7">
        <f t="shared" si="58"/>
        <v>629.94000000000005</v>
      </c>
      <c r="M196" s="7">
        <f t="shared" si="59"/>
        <v>0</v>
      </c>
      <c r="N196" s="7">
        <f t="shared" si="60"/>
        <v>0</v>
      </c>
      <c r="O196" s="137">
        <f t="shared" si="61"/>
        <v>629.94000000000005</v>
      </c>
    </row>
    <row r="197" spans="1:15" ht="38.25" x14ac:dyDescent="0.25">
      <c r="A197" s="125" t="s">
        <v>364</v>
      </c>
      <c r="B197" s="126" t="s">
        <v>372</v>
      </c>
      <c r="C197" s="127" t="s">
        <v>127</v>
      </c>
      <c r="D197" s="187">
        <v>280.16000000000003</v>
      </c>
      <c r="E197" s="128">
        <v>1</v>
      </c>
      <c r="F197" s="129"/>
      <c r="G197" s="129"/>
      <c r="H197" s="39">
        <v>28.22</v>
      </c>
      <c r="I197" s="10">
        <v>0</v>
      </c>
      <c r="J197" s="8">
        <f t="shared" si="56"/>
        <v>0</v>
      </c>
      <c r="K197" s="47">
        <f t="shared" si="57"/>
        <v>1</v>
      </c>
      <c r="L197" s="7">
        <f t="shared" si="58"/>
        <v>280.16000000000003</v>
      </c>
      <c r="M197" s="7">
        <f t="shared" si="59"/>
        <v>0</v>
      </c>
      <c r="N197" s="7">
        <f t="shared" si="60"/>
        <v>0</v>
      </c>
      <c r="O197" s="137">
        <f t="shared" si="61"/>
        <v>280.16000000000003</v>
      </c>
    </row>
    <row r="198" spans="1:15" x14ac:dyDescent="0.25">
      <c r="A198" s="129"/>
      <c r="B198" s="129"/>
      <c r="C198" s="129"/>
      <c r="D198" s="154"/>
      <c r="E198" s="154"/>
      <c r="F198" s="129"/>
      <c r="G198" s="129"/>
      <c r="H198" s="155"/>
      <c r="I198" s="10"/>
      <c r="J198" s="12"/>
      <c r="K198" s="60"/>
      <c r="L198" s="9">
        <f>SUM(L187:L197)</f>
        <v>3676.3</v>
      </c>
      <c r="M198" s="9">
        <f>SUM(M187:M197)</f>
        <v>0</v>
      </c>
      <c r="N198" s="9">
        <f>SUM(N187:N197)</f>
        <v>2734.6200000000003</v>
      </c>
      <c r="O198" s="118"/>
    </row>
    <row r="199" spans="1:15" x14ac:dyDescent="0.25">
      <c r="A199" s="245" t="s">
        <v>92</v>
      </c>
      <c r="B199" s="246"/>
      <c r="C199" s="246"/>
      <c r="D199" s="246"/>
      <c r="E199" s="165"/>
      <c r="F199" s="166"/>
      <c r="G199" s="166"/>
      <c r="H199" s="167"/>
      <c r="I199" s="168"/>
      <c r="J199" s="169"/>
      <c r="K199" s="169"/>
      <c r="L199" s="175">
        <f>SUM(L198,L184,L159,L139,L96,L87,L78,L72,L66,L63,L40,L21,L16)</f>
        <v>86793.249999999985</v>
      </c>
      <c r="M199" s="175">
        <f>SUM(M198,M184,M159,M139,M96,M87,M78,M72,M66,M63,M40,M21,M16)</f>
        <v>11568.3</v>
      </c>
      <c r="N199" s="175">
        <f>SUM(N198,N184,N159,N139,N96,N87,N78,N72,N66,N63,N40,N21,N16)</f>
        <v>58207.580000000009</v>
      </c>
      <c r="O199" s="175">
        <f>L199-N199</f>
        <v>28585.669999999976</v>
      </c>
    </row>
    <row r="200" spans="1:15" x14ac:dyDescent="0.25">
      <c r="M200" s="13">
        <f>ROUND(M199/L199,4)</f>
        <v>0.1333</v>
      </c>
      <c r="N200" s="13">
        <f>ROUND(N199/L199,4)</f>
        <v>0.67059999999999997</v>
      </c>
    </row>
    <row r="201" spans="1:15" x14ac:dyDescent="0.25">
      <c r="M201" s="14"/>
    </row>
    <row r="202" spans="1:15" x14ac:dyDescent="0.25">
      <c r="B202" s="97"/>
      <c r="C202" s="99"/>
      <c r="D202" s="99"/>
    </row>
    <row r="203" spans="1:15" x14ac:dyDescent="0.25">
      <c r="B203" s="101" t="s">
        <v>122</v>
      </c>
      <c r="C203" s="98"/>
      <c r="D203" s="244" t="s">
        <v>123</v>
      </c>
      <c r="E203" s="244"/>
      <c r="F203" s="244"/>
      <c r="G203" s="244"/>
      <c r="H203" s="244"/>
      <c r="I203" s="244"/>
      <c r="L203" s="239" t="s">
        <v>125</v>
      </c>
      <c r="M203" s="240"/>
      <c r="N203" s="240"/>
      <c r="O203" s="240"/>
    </row>
    <row r="204" spans="1:15" x14ac:dyDescent="0.25">
      <c r="D204" s="100"/>
      <c r="E204" s="243" t="s">
        <v>124</v>
      </c>
      <c r="F204" s="243"/>
      <c r="G204" s="243"/>
      <c r="H204" s="100"/>
      <c r="L204" s="241" t="s">
        <v>126</v>
      </c>
      <c r="M204" s="242"/>
      <c r="N204" s="242"/>
      <c r="O204" s="242"/>
    </row>
  </sheetData>
  <mergeCells count="40"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6:D7"/>
    <mergeCell ref="J10:J12"/>
    <mergeCell ref="K9:K12"/>
    <mergeCell ref="L203:O203"/>
    <mergeCell ref="L204:O204"/>
    <mergeCell ref="E204:G204"/>
    <mergeCell ref="D203:I203"/>
    <mergeCell ref="A199:D199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&amp;RBM03 - PLANILHA DO COSTA E SILVA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238"/>
  <sheetViews>
    <sheetView view="pageBreakPreview" topLeftCell="A2" zoomScaleNormal="100" zoomScaleSheetLayoutView="100" workbookViewId="0">
      <selection activeCell="A247" sqref="A247"/>
    </sheetView>
  </sheetViews>
  <sheetFormatPr defaultColWidth="9.140625" defaultRowHeight="12.75" x14ac:dyDescent="0.2"/>
  <cols>
    <col min="1" max="1" width="36.5703125" style="20" customWidth="1"/>
    <col min="2" max="2" width="12.28515625" style="20" customWidth="1"/>
    <col min="3" max="3" width="8.5703125" style="20" customWidth="1"/>
    <col min="4" max="4" width="7.5703125" style="20" customWidth="1"/>
    <col min="5" max="5" width="6.7109375" style="20" customWidth="1"/>
    <col min="6" max="6" width="8.5703125" style="20" customWidth="1"/>
    <col min="7" max="7" width="7.28515625" style="20" customWidth="1"/>
    <col min="8" max="8" width="8.5703125" style="20" customWidth="1"/>
    <col min="9" max="9" width="7.85546875" style="20" customWidth="1"/>
    <col min="10" max="10" width="8.28515625" style="20" customWidth="1"/>
    <col min="11" max="11" width="6.85546875" style="20" customWidth="1"/>
    <col min="12" max="12" width="5.7109375" style="20" customWidth="1"/>
    <col min="13" max="13" width="9.5703125" style="20" customWidth="1"/>
    <col min="14" max="14" width="12.42578125" style="19" customWidth="1"/>
    <col min="15" max="15" width="7.7109375" style="20" customWidth="1"/>
    <col min="16" max="16" width="6" style="20" customWidth="1"/>
    <col min="17" max="17" width="5.28515625" style="20" customWidth="1"/>
    <col min="18" max="16384" width="9.140625" style="20"/>
  </cols>
  <sheetData>
    <row r="1" spans="1:18" s="18" customFormat="1" ht="108.75" customHeight="1" x14ac:dyDescent="0.25">
      <c r="A1" s="328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18" ht="18.75" x14ac:dyDescent="0.2">
      <c r="A2" s="329" t="str">
        <f>[7]Orçamento!$A$2:$H$2</f>
        <v>PREFEITURA MUNICIPAL DE ITABAIANA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18" x14ac:dyDescent="0.2">
      <c r="A3" s="21"/>
      <c r="B3" s="15"/>
      <c r="C3" s="16"/>
      <c r="D3" s="22"/>
      <c r="E3" s="17"/>
      <c r="F3" s="23"/>
      <c r="G3" s="23"/>
    </row>
    <row r="4" spans="1:18" ht="12" customHeight="1" x14ac:dyDescent="0.2">
      <c r="A4" s="330" t="s">
        <v>93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2"/>
    </row>
    <row r="5" spans="1:18" ht="12" customHeight="1" x14ac:dyDescent="0.2">
      <c r="A5" s="333"/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5"/>
    </row>
    <row r="6" spans="1:18" ht="12.75" hidden="1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8" ht="12.75" customHeight="1" x14ac:dyDescent="0.2">
      <c r="A7" s="72" t="s">
        <v>114</v>
      </c>
      <c r="B7" s="337" t="s">
        <v>376</v>
      </c>
      <c r="C7" s="338"/>
      <c r="D7" s="338"/>
      <c r="E7" s="338"/>
      <c r="F7" s="338"/>
      <c r="G7" s="338"/>
      <c r="H7" s="338"/>
      <c r="I7" s="338"/>
      <c r="J7" s="340" t="s">
        <v>388</v>
      </c>
      <c r="K7" s="341"/>
      <c r="L7" s="341"/>
      <c r="M7" s="342"/>
    </row>
    <row r="8" spans="1:18" ht="12.75" customHeight="1" x14ac:dyDescent="0.2">
      <c r="A8" s="73" t="s">
        <v>115</v>
      </c>
      <c r="B8" s="337" t="s">
        <v>140</v>
      </c>
      <c r="C8" s="338"/>
      <c r="D8" s="338"/>
      <c r="E8" s="338"/>
      <c r="F8" s="338"/>
      <c r="G8" s="338"/>
      <c r="H8" s="338"/>
      <c r="I8" s="338"/>
      <c r="J8" s="343"/>
      <c r="K8" s="344"/>
      <c r="L8" s="344"/>
      <c r="M8" s="345"/>
    </row>
    <row r="9" spans="1:18" ht="12.75" customHeight="1" x14ac:dyDescent="0.2">
      <c r="A9" s="74" t="s">
        <v>116</v>
      </c>
      <c r="B9" s="339">
        <v>44217</v>
      </c>
      <c r="C9" s="339"/>
      <c r="D9" s="339"/>
      <c r="E9" s="75" t="s">
        <v>117</v>
      </c>
      <c r="F9" s="339">
        <v>44342</v>
      </c>
      <c r="G9" s="339"/>
      <c r="H9" s="339"/>
      <c r="I9" s="339"/>
      <c r="J9" s="346"/>
      <c r="K9" s="347"/>
      <c r="L9" s="347"/>
      <c r="M9" s="348"/>
    </row>
    <row r="10" spans="1:18" ht="25.5" customHeight="1" x14ac:dyDescent="0.2">
      <c r="A10" s="336"/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</row>
    <row r="11" spans="1:18" hidden="1" x14ac:dyDescent="0.2"/>
    <row r="12" spans="1:18" hidden="1" x14ac:dyDescent="0.2"/>
    <row r="13" spans="1:18" s="19" customFormat="1" ht="15" x14ac:dyDescent="0.25">
      <c r="A13" s="289" t="s">
        <v>389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O13" s="20"/>
      <c r="P13" s="20"/>
      <c r="Q13" s="20"/>
      <c r="R13" s="20"/>
    </row>
    <row r="14" spans="1:18" s="19" customFormat="1" ht="15" x14ac:dyDescent="0.2">
      <c r="A14" s="349" t="s">
        <v>390</v>
      </c>
      <c r="B14" s="350"/>
      <c r="C14" s="350"/>
      <c r="D14" s="350"/>
      <c r="E14" s="350"/>
      <c r="F14" s="350"/>
      <c r="G14" s="350"/>
      <c r="H14" s="350"/>
      <c r="I14" s="350"/>
      <c r="J14" s="350"/>
      <c r="K14" s="350"/>
      <c r="L14" s="350"/>
      <c r="M14" s="351"/>
      <c r="O14" s="20"/>
      <c r="P14" s="20"/>
      <c r="Q14" s="20"/>
      <c r="R14" s="20"/>
    </row>
    <row r="16" spans="1:18" s="19" customFormat="1" ht="15" customHeight="1" x14ac:dyDescent="0.2">
      <c r="A16" s="20"/>
      <c r="B16" s="291" t="s">
        <v>391</v>
      </c>
      <c r="C16" s="292"/>
      <c r="D16" s="302" t="s">
        <v>392</v>
      </c>
      <c r="E16" s="352"/>
      <c r="F16" s="302" t="s">
        <v>393</v>
      </c>
      <c r="G16" s="303"/>
      <c r="H16" s="302" t="s">
        <v>94</v>
      </c>
      <c r="I16" s="303"/>
      <c r="J16" s="288"/>
      <c r="K16" s="288"/>
      <c r="L16" s="20"/>
      <c r="M16" s="20"/>
      <c r="O16" s="20"/>
      <c r="P16" s="20"/>
      <c r="Q16" s="20"/>
      <c r="R16" s="20"/>
    </row>
    <row r="17" spans="1:18" s="110" customFormat="1" ht="26.25" customHeight="1" x14ac:dyDescent="0.25">
      <c r="A17" s="211" t="s">
        <v>394</v>
      </c>
      <c r="B17" s="214">
        <v>3.98</v>
      </c>
      <c r="C17" s="67" t="s">
        <v>387</v>
      </c>
      <c r="D17" s="180">
        <v>3.78</v>
      </c>
      <c r="E17" s="67" t="s">
        <v>387</v>
      </c>
      <c r="F17" s="180">
        <v>2.25</v>
      </c>
      <c r="G17" s="67" t="s">
        <v>387</v>
      </c>
      <c r="H17" s="209">
        <f>ROUND((B17+D17)*2*F17,2)</f>
        <v>34.92</v>
      </c>
      <c r="I17" s="207" t="s">
        <v>8</v>
      </c>
      <c r="J17" s="208"/>
      <c r="K17" s="208"/>
      <c r="L17" s="20"/>
      <c r="M17" s="20"/>
      <c r="O17" s="20"/>
      <c r="P17" s="20"/>
      <c r="Q17" s="20"/>
      <c r="R17" s="20"/>
    </row>
    <row r="18" spans="1:18" s="110" customFormat="1" ht="26.25" customHeight="1" x14ac:dyDescent="0.25">
      <c r="A18" s="216" t="s">
        <v>395</v>
      </c>
      <c r="B18" s="200">
        <v>1.91</v>
      </c>
      <c r="C18" s="179" t="s">
        <v>387</v>
      </c>
      <c r="D18" s="181">
        <v>3.78</v>
      </c>
      <c r="E18" s="179" t="s">
        <v>387</v>
      </c>
      <c r="F18" s="181">
        <v>2.25</v>
      </c>
      <c r="G18" s="179" t="s">
        <v>387</v>
      </c>
      <c r="H18" s="209">
        <f t="shared" ref="H18:H25" si="0">ROUND((B18+D18)*2*F18,2)</f>
        <v>25.61</v>
      </c>
      <c r="I18" s="207" t="s">
        <v>8</v>
      </c>
      <c r="J18" s="208"/>
      <c r="K18" s="208"/>
      <c r="L18" s="20"/>
      <c r="M18" s="20"/>
      <c r="O18" s="20"/>
      <c r="P18" s="20"/>
      <c r="Q18" s="20"/>
      <c r="R18" s="20"/>
    </row>
    <row r="19" spans="1:18" s="110" customFormat="1" ht="26.25" customHeight="1" x14ac:dyDescent="0.25">
      <c r="A19" s="211" t="s">
        <v>396</v>
      </c>
      <c r="B19" s="214">
        <v>3.78</v>
      </c>
      <c r="C19" s="67" t="s">
        <v>387</v>
      </c>
      <c r="D19" s="180">
        <v>2.54</v>
      </c>
      <c r="E19" s="67" t="s">
        <v>387</v>
      </c>
      <c r="F19" s="180">
        <v>2.25</v>
      </c>
      <c r="G19" s="67" t="s">
        <v>387</v>
      </c>
      <c r="H19" s="209">
        <f t="shared" si="0"/>
        <v>28.44</v>
      </c>
      <c r="I19" s="207" t="s">
        <v>8</v>
      </c>
      <c r="J19" s="208"/>
      <c r="K19" s="208"/>
      <c r="L19" s="20"/>
      <c r="M19" s="20"/>
      <c r="O19" s="20"/>
      <c r="P19" s="20"/>
      <c r="Q19" s="20"/>
      <c r="R19" s="20"/>
    </row>
    <row r="20" spans="1:18" s="110" customFormat="1" ht="26.25" customHeight="1" x14ac:dyDescent="0.25">
      <c r="A20" s="216" t="s">
        <v>397</v>
      </c>
      <c r="B20" s="200">
        <f>10.82/2</f>
        <v>5.41</v>
      </c>
      <c r="C20" s="179" t="s">
        <v>387</v>
      </c>
      <c r="D20" s="181">
        <v>1</v>
      </c>
      <c r="E20" s="179" t="s">
        <v>387</v>
      </c>
      <c r="F20" s="181">
        <v>2.25</v>
      </c>
      <c r="G20" s="179" t="s">
        <v>387</v>
      </c>
      <c r="H20" s="209">
        <f t="shared" si="0"/>
        <v>28.85</v>
      </c>
      <c r="I20" s="207" t="s">
        <v>8</v>
      </c>
      <c r="J20" s="208"/>
      <c r="K20" s="208"/>
      <c r="L20" s="20"/>
      <c r="M20" s="20"/>
      <c r="O20" s="20"/>
      <c r="P20" s="20"/>
      <c r="Q20" s="20"/>
      <c r="R20" s="20"/>
    </row>
    <row r="21" spans="1:18" s="110" customFormat="1" ht="26.25" customHeight="1" x14ac:dyDescent="0.25">
      <c r="A21" s="211" t="s">
        <v>400</v>
      </c>
      <c r="B21" s="214">
        <f>1.86/2</f>
        <v>0.93</v>
      </c>
      <c r="C21" s="67" t="s">
        <v>387</v>
      </c>
      <c r="D21" s="180">
        <v>0</v>
      </c>
      <c r="E21" s="67" t="s">
        <v>387</v>
      </c>
      <c r="F21" s="180">
        <v>2.25</v>
      </c>
      <c r="G21" s="67" t="s">
        <v>387</v>
      </c>
      <c r="H21" s="209">
        <f t="shared" si="0"/>
        <v>4.1900000000000004</v>
      </c>
      <c r="I21" s="207" t="s">
        <v>8</v>
      </c>
      <c r="J21" s="208"/>
      <c r="K21" s="208"/>
      <c r="L21" s="20"/>
      <c r="M21" s="20"/>
      <c r="O21" s="20"/>
      <c r="P21" s="20"/>
      <c r="Q21" s="20"/>
      <c r="R21" s="20"/>
    </row>
    <row r="22" spans="1:18" s="110" customFormat="1" ht="26.25" customHeight="1" x14ac:dyDescent="0.25">
      <c r="A22" s="216" t="s">
        <v>398</v>
      </c>
      <c r="B22" s="200">
        <v>4.21</v>
      </c>
      <c r="C22" s="179" t="s">
        <v>387</v>
      </c>
      <c r="D22" s="181">
        <v>3.86</v>
      </c>
      <c r="E22" s="179" t="s">
        <v>387</v>
      </c>
      <c r="F22" s="181">
        <v>2.25</v>
      </c>
      <c r="G22" s="179" t="s">
        <v>387</v>
      </c>
      <c r="H22" s="209">
        <f>ROUND((B22+D22)*2*F22,2)</f>
        <v>36.32</v>
      </c>
      <c r="I22" s="207" t="s">
        <v>8</v>
      </c>
      <c r="J22" s="208"/>
      <c r="K22" s="208"/>
      <c r="L22" s="20"/>
      <c r="M22" s="20"/>
      <c r="O22" s="20"/>
      <c r="P22" s="20"/>
      <c r="Q22" s="20"/>
      <c r="R22" s="20"/>
    </row>
    <row r="23" spans="1:18" s="110" customFormat="1" ht="26.25" customHeight="1" x14ac:dyDescent="0.25">
      <c r="A23" s="211" t="s">
        <v>399</v>
      </c>
      <c r="B23" s="214">
        <v>4.38</v>
      </c>
      <c r="C23" s="67" t="s">
        <v>387</v>
      </c>
      <c r="D23" s="180">
        <v>3.83</v>
      </c>
      <c r="E23" s="67" t="s">
        <v>387</v>
      </c>
      <c r="F23" s="180">
        <v>2.25</v>
      </c>
      <c r="G23" s="67" t="s">
        <v>387</v>
      </c>
      <c r="H23" s="209">
        <f>ROUND((B23+D23)*2*F23,2)</f>
        <v>36.950000000000003</v>
      </c>
      <c r="I23" s="207" t="s">
        <v>8</v>
      </c>
      <c r="J23" s="208"/>
      <c r="K23" s="208"/>
      <c r="L23" s="20"/>
      <c r="M23" s="20"/>
      <c r="O23" s="20"/>
      <c r="P23" s="20"/>
      <c r="Q23" s="20"/>
      <c r="R23" s="20"/>
    </row>
    <row r="24" spans="1:18" s="110" customFormat="1" ht="26.25" customHeight="1" x14ac:dyDescent="0.25">
      <c r="A24" s="211" t="s">
        <v>404</v>
      </c>
      <c r="B24" s="214">
        <v>1</v>
      </c>
      <c r="C24" s="67" t="s">
        <v>387</v>
      </c>
      <c r="D24" s="180"/>
      <c r="E24" s="67" t="s">
        <v>387</v>
      </c>
      <c r="F24" s="180">
        <v>2.1</v>
      </c>
      <c r="G24" s="67" t="s">
        <v>387</v>
      </c>
      <c r="H24" s="209">
        <f t="shared" si="0"/>
        <v>4.2</v>
      </c>
      <c r="I24" s="207" t="s">
        <v>8</v>
      </c>
      <c r="J24" s="208"/>
      <c r="K24" s="208"/>
      <c r="L24" s="20"/>
      <c r="M24" s="20"/>
      <c r="O24" s="28">
        <f>SUM(H17:H26)</f>
        <v>233.75999999999996</v>
      </c>
      <c r="P24" s="20"/>
      <c r="Q24" s="20"/>
      <c r="R24" s="20"/>
    </row>
    <row r="25" spans="1:18" s="110" customFormat="1" ht="26.25" customHeight="1" x14ac:dyDescent="0.25">
      <c r="A25" s="211" t="s">
        <v>410</v>
      </c>
      <c r="B25" s="214">
        <v>2.83</v>
      </c>
      <c r="C25" s="67" t="s">
        <v>387</v>
      </c>
      <c r="D25" s="180">
        <v>3.76</v>
      </c>
      <c r="E25" s="67" t="s">
        <v>387</v>
      </c>
      <c r="F25" s="180">
        <v>2.25</v>
      </c>
      <c r="G25" s="67" t="s">
        <v>387</v>
      </c>
      <c r="H25" s="209">
        <f t="shared" si="0"/>
        <v>29.66</v>
      </c>
      <c r="I25" s="207" t="s">
        <v>8</v>
      </c>
      <c r="J25" s="208"/>
      <c r="K25" s="208"/>
      <c r="L25" s="20"/>
      <c r="M25" s="20"/>
      <c r="O25" s="28">
        <f>SUM(H31:H35)</f>
        <v>28.98</v>
      </c>
      <c r="P25" s="20"/>
      <c r="Q25" s="20"/>
      <c r="R25" s="20"/>
    </row>
    <row r="26" spans="1:18" s="110" customFormat="1" ht="26.25" customHeight="1" x14ac:dyDescent="0.25">
      <c r="A26" s="211" t="s">
        <v>405</v>
      </c>
      <c r="B26" s="214">
        <v>1.1000000000000001</v>
      </c>
      <c r="C26" s="67" t="s">
        <v>387</v>
      </c>
      <c r="D26" s="180"/>
      <c r="E26" s="67" t="s">
        <v>387</v>
      </c>
      <c r="F26" s="180">
        <v>2.1</v>
      </c>
      <c r="G26" s="67" t="s">
        <v>387</v>
      </c>
      <c r="H26" s="209">
        <f t="shared" ref="H26" si="1">ROUND((B26+D26)*2*F26,2)</f>
        <v>4.62</v>
      </c>
      <c r="I26" s="207" t="s">
        <v>8</v>
      </c>
      <c r="J26" s="208"/>
      <c r="K26" s="208"/>
      <c r="L26" s="20"/>
      <c r="M26" s="20"/>
      <c r="O26" s="28">
        <f>O24-O25</f>
        <v>204.77999999999997</v>
      </c>
      <c r="P26" s="20"/>
      <c r="Q26" s="20"/>
      <c r="R26" s="20"/>
    </row>
    <row r="27" spans="1:18" s="110" customFormat="1" ht="26.25" customHeight="1" x14ac:dyDescent="0.25">
      <c r="A27" s="211" t="s">
        <v>412</v>
      </c>
      <c r="B27" s="177"/>
      <c r="C27" s="217"/>
      <c r="D27" s="180"/>
      <c r="E27" s="217"/>
      <c r="F27" s="180"/>
      <c r="G27" s="67"/>
      <c r="H27" s="209">
        <v>127.52</v>
      </c>
      <c r="I27" s="207" t="s">
        <v>8</v>
      </c>
      <c r="J27" s="208"/>
      <c r="K27" s="208"/>
      <c r="L27" s="20"/>
      <c r="M27" s="20"/>
      <c r="O27" s="28"/>
      <c r="P27" s="20"/>
      <c r="Q27" s="20"/>
      <c r="R27" s="20"/>
    </row>
    <row r="28" spans="1:18" s="110" customFormat="1" ht="26.25" customHeight="1" x14ac:dyDescent="0.25">
      <c r="A28" s="212"/>
      <c r="B28" s="200"/>
      <c r="C28" s="201"/>
      <c r="D28" s="181"/>
      <c r="E28" s="201"/>
      <c r="F28" s="181"/>
      <c r="G28" s="208"/>
      <c r="H28" s="202"/>
      <c r="I28" s="208"/>
      <c r="J28" s="208"/>
      <c r="K28" s="208"/>
      <c r="L28" s="20"/>
      <c r="M28" s="20"/>
      <c r="O28" s="20"/>
      <c r="P28" s="20"/>
      <c r="Q28" s="20"/>
      <c r="R28" s="20"/>
    </row>
    <row r="29" spans="1:18" s="110" customFormat="1" x14ac:dyDescent="0.2">
      <c r="A29" s="312" t="s">
        <v>401</v>
      </c>
      <c r="B29" s="313"/>
      <c r="C29" s="313"/>
      <c r="D29" s="313"/>
      <c r="E29" s="313"/>
      <c r="F29" s="313"/>
      <c r="G29" s="313"/>
      <c r="H29" s="313"/>
      <c r="I29" s="314"/>
      <c r="J29" s="208"/>
      <c r="K29" s="208"/>
      <c r="L29" s="20"/>
      <c r="M29" s="20"/>
      <c r="O29" s="20"/>
      <c r="P29" s="20"/>
      <c r="Q29" s="20"/>
      <c r="R29" s="20"/>
    </row>
    <row r="30" spans="1:18" s="110" customFormat="1" ht="16.5" customHeight="1" x14ac:dyDescent="0.2">
      <c r="A30" s="215"/>
      <c r="B30" s="315" t="s">
        <v>403</v>
      </c>
      <c r="C30" s="316"/>
      <c r="D30" s="317" t="s">
        <v>393</v>
      </c>
      <c r="E30" s="318"/>
      <c r="F30" s="319" t="s">
        <v>137</v>
      </c>
      <c r="G30" s="320"/>
      <c r="H30" s="321" t="s">
        <v>94</v>
      </c>
      <c r="I30" s="322"/>
      <c r="J30" s="208"/>
      <c r="K30" s="208"/>
      <c r="L30" s="20"/>
      <c r="M30" s="20"/>
      <c r="O30" s="20"/>
      <c r="P30" s="20"/>
      <c r="Q30" s="20"/>
      <c r="R30" s="20"/>
    </row>
    <row r="31" spans="1:18" s="110" customFormat="1" ht="26.25" customHeight="1" x14ac:dyDescent="0.25">
      <c r="A31" s="213" t="s">
        <v>402</v>
      </c>
      <c r="B31" s="177">
        <v>0.8</v>
      </c>
      <c r="C31" s="67" t="s">
        <v>14</v>
      </c>
      <c r="D31" s="219">
        <v>2.1</v>
      </c>
      <c r="E31" s="67" t="s">
        <v>14</v>
      </c>
      <c r="F31" s="219">
        <v>11</v>
      </c>
      <c r="G31" s="207" t="s">
        <v>127</v>
      </c>
      <c r="H31" s="218">
        <f>B31*D31*F31</f>
        <v>18.48</v>
      </c>
      <c r="I31" s="207" t="s">
        <v>8</v>
      </c>
      <c r="J31" s="208"/>
      <c r="K31" s="208"/>
      <c r="L31" s="20"/>
      <c r="M31" s="20"/>
      <c r="O31" s="20"/>
      <c r="P31" s="20"/>
      <c r="Q31" s="20"/>
      <c r="R31" s="20"/>
    </row>
    <row r="32" spans="1:18" s="110" customFormat="1" ht="26.25" customHeight="1" x14ac:dyDescent="0.25">
      <c r="A32" s="215" t="s">
        <v>406</v>
      </c>
      <c r="B32" s="178">
        <v>0.7</v>
      </c>
      <c r="C32" s="179" t="s">
        <v>14</v>
      </c>
      <c r="D32" s="220">
        <v>1.2</v>
      </c>
      <c r="E32" s="179" t="s">
        <v>14</v>
      </c>
      <c r="F32" s="220">
        <v>3</v>
      </c>
      <c r="G32" s="207" t="s">
        <v>127</v>
      </c>
      <c r="H32" s="209">
        <f t="shared" ref="H32:H35" si="2">B32*D32*F32</f>
        <v>2.52</v>
      </c>
      <c r="I32" s="207" t="s">
        <v>8</v>
      </c>
      <c r="J32" s="208"/>
      <c r="K32" s="208"/>
      <c r="L32" s="20"/>
      <c r="M32" s="20"/>
      <c r="O32" s="20"/>
      <c r="P32" s="20"/>
      <c r="Q32" s="20"/>
      <c r="R32" s="20"/>
    </row>
    <row r="33" spans="1:18" s="110" customFormat="1" ht="26.25" customHeight="1" x14ac:dyDescent="0.25">
      <c r="A33" s="213" t="s">
        <v>407</v>
      </c>
      <c r="B33" s="177">
        <v>2</v>
      </c>
      <c r="C33" s="67" t="s">
        <v>14</v>
      </c>
      <c r="D33" s="219">
        <v>2.1</v>
      </c>
      <c r="E33" s="67"/>
      <c r="F33" s="219">
        <v>1</v>
      </c>
      <c r="G33" s="207" t="s">
        <v>127</v>
      </c>
      <c r="H33" s="218">
        <f t="shared" si="2"/>
        <v>4.2</v>
      </c>
      <c r="I33" s="207" t="s">
        <v>8</v>
      </c>
      <c r="J33" s="208"/>
      <c r="K33" s="208"/>
      <c r="L33" s="20"/>
      <c r="M33" s="20"/>
      <c r="O33" s="20"/>
      <c r="P33" s="20"/>
      <c r="Q33" s="20"/>
      <c r="R33" s="20"/>
    </row>
    <row r="34" spans="1:18" s="110" customFormat="1" ht="26.25" customHeight="1" x14ac:dyDescent="0.25">
      <c r="A34" s="211" t="s">
        <v>408</v>
      </c>
      <c r="B34" s="177">
        <v>2.1</v>
      </c>
      <c r="C34" s="67" t="s">
        <v>14</v>
      </c>
      <c r="D34" s="219">
        <v>1</v>
      </c>
      <c r="E34" s="67"/>
      <c r="F34" s="219">
        <v>1</v>
      </c>
      <c r="G34" s="207" t="s">
        <v>127</v>
      </c>
      <c r="H34" s="218">
        <f t="shared" si="2"/>
        <v>2.1</v>
      </c>
      <c r="I34" s="207" t="s">
        <v>8</v>
      </c>
      <c r="J34" s="208"/>
      <c r="K34" s="208"/>
      <c r="L34" s="20"/>
      <c r="M34" s="20"/>
      <c r="O34" s="20"/>
      <c r="P34" s="20"/>
      <c r="Q34" s="20"/>
      <c r="R34" s="20"/>
    </row>
    <row r="35" spans="1:18" s="110" customFormat="1" ht="26.25" customHeight="1" x14ac:dyDescent="0.25">
      <c r="A35" s="222" t="s">
        <v>409</v>
      </c>
      <c r="B35" s="205">
        <v>2.1</v>
      </c>
      <c r="C35" s="206" t="s">
        <v>14</v>
      </c>
      <c r="D35" s="221">
        <v>0.4</v>
      </c>
      <c r="E35" s="206"/>
      <c r="F35" s="221">
        <v>2</v>
      </c>
      <c r="G35" s="207" t="s">
        <v>127</v>
      </c>
      <c r="H35" s="218">
        <f t="shared" si="2"/>
        <v>1.6800000000000002</v>
      </c>
      <c r="I35" s="207" t="s">
        <v>8</v>
      </c>
      <c r="J35" s="208"/>
      <c r="K35" s="208"/>
      <c r="L35" s="20"/>
      <c r="M35" s="20"/>
      <c r="O35" s="20"/>
      <c r="P35" s="20"/>
      <c r="Q35" s="20"/>
      <c r="R35" s="20"/>
    </row>
    <row r="36" spans="1:18" s="110" customFormat="1" ht="14.25" customHeight="1" x14ac:dyDescent="0.2">
      <c r="A36" s="63"/>
      <c r="B36" s="172"/>
      <c r="C36" s="96"/>
      <c r="D36" s="96"/>
      <c r="E36" s="96"/>
      <c r="F36" s="96"/>
      <c r="G36" s="96"/>
      <c r="H36" s="96"/>
      <c r="I36" s="171"/>
      <c r="J36" s="96"/>
      <c r="K36" s="171"/>
      <c r="L36" s="20"/>
      <c r="M36" s="20"/>
      <c r="O36" s="20"/>
      <c r="P36" s="20"/>
      <c r="Q36" s="20"/>
      <c r="R36" s="20"/>
    </row>
    <row r="37" spans="1:18" s="19" customFormat="1" ht="14.25" customHeight="1" x14ac:dyDescent="0.2">
      <c r="A37" s="293" t="s">
        <v>118</v>
      </c>
      <c r="B37" s="294"/>
      <c r="C37" s="294"/>
      <c r="D37" s="294"/>
      <c r="E37" s="294"/>
      <c r="F37" s="294"/>
      <c r="G37" s="294"/>
      <c r="H37" s="294"/>
      <c r="I37" s="295"/>
      <c r="J37" s="79">
        <f>SUM(H17:H27)-SUM(H31:H35)</f>
        <v>332.29999999999995</v>
      </c>
      <c r="K37" s="80" t="s">
        <v>8</v>
      </c>
      <c r="L37" s="88"/>
      <c r="M37" s="89"/>
      <c r="O37" s="20"/>
      <c r="P37" s="20"/>
      <c r="Q37" s="20"/>
      <c r="R37" s="20"/>
    </row>
    <row r="38" spans="1:18" s="19" customFormat="1" ht="15" x14ac:dyDescent="0.2">
      <c r="A38" s="63"/>
      <c r="B38" s="30"/>
      <c r="C38" s="31"/>
      <c r="D38" s="27"/>
      <c r="E38" s="27"/>
      <c r="F38" s="20"/>
      <c r="G38" s="27"/>
      <c r="H38" s="29"/>
      <c r="I38" s="29"/>
      <c r="J38" s="28"/>
      <c r="K38" s="29"/>
      <c r="L38" s="20"/>
      <c r="M38" s="20"/>
      <c r="O38" s="20"/>
      <c r="P38" s="20"/>
      <c r="Q38" s="20"/>
      <c r="R38" s="20"/>
    </row>
    <row r="39" spans="1:18" s="19" customFormat="1" ht="15" x14ac:dyDescent="0.2">
      <c r="A39" s="296" t="s">
        <v>119</v>
      </c>
      <c r="B39" s="297"/>
      <c r="C39" s="297"/>
      <c r="D39" s="297"/>
      <c r="E39" s="297"/>
      <c r="F39" s="297"/>
      <c r="G39" s="297"/>
      <c r="H39" s="297"/>
      <c r="I39" s="323"/>
      <c r="J39" s="86">
        <v>0</v>
      </c>
      <c r="K39" s="93" t="s">
        <v>14</v>
      </c>
      <c r="L39" s="87"/>
      <c r="M39" s="65"/>
      <c r="O39" s="20"/>
      <c r="P39" s="20"/>
      <c r="Q39" s="20"/>
      <c r="R39" s="20"/>
    </row>
    <row r="40" spans="1:18" s="19" customFormat="1" ht="15" x14ac:dyDescent="0.2">
      <c r="A40" s="299" t="s">
        <v>120</v>
      </c>
      <c r="B40" s="300"/>
      <c r="C40" s="300"/>
      <c r="D40" s="300"/>
      <c r="E40" s="300"/>
      <c r="F40" s="300"/>
      <c r="G40" s="300"/>
      <c r="H40" s="300"/>
      <c r="I40" s="301"/>
      <c r="J40" s="91">
        <f>J37</f>
        <v>332.29999999999995</v>
      </c>
      <c r="K40" s="94" t="s">
        <v>14</v>
      </c>
      <c r="L40" s="84"/>
      <c r="M40" s="85"/>
      <c r="O40" s="20"/>
      <c r="P40" s="20"/>
      <c r="Q40" s="20"/>
      <c r="R40" s="20"/>
    </row>
    <row r="41" spans="1:18" s="19" customFormat="1" ht="15" x14ac:dyDescent="0.2">
      <c r="A41" s="325" t="s">
        <v>121</v>
      </c>
      <c r="B41" s="326"/>
      <c r="C41" s="326"/>
      <c r="D41" s="326"/>
      <c r="E41" s="326"/>
      <c r="F41" s="326"/>
      <c r="G41" s="326"/>
      <c r="H41" s="326"/>
      <c r="I41" s="327"/>
      <c r="J41" s="81">
        <f>J39+J40</f>
        <v>332.29999999999995</v>
      </c>
      <c r="K41" s="93" t="s">
        <v>14</v>
      </c>
      <c r="L41" s="90"/>
      <c r="M41" s="83"/>
      <c r="O41" s="20"/>
      <c r="P41" s="20"/>
      <c r="Q41" s="20"/>
      <c r="R41" s="20"/>
    </row>
    <row r="42" spans="1:18" s="19" customFormat="1" ht="15" x14ac:dyDescent="0.2">
      <c r="A42" s="20"/>
      <c r="B42" s="30"/>
      <c r="C42" s="31"/>
      <c r="D42" s="27"/>
      <c r="E42" s="27"/>
      <c r="F42" s="20"/>
      <c r="G42" s="27"/>
      <c r="H42" s="29"/>
      <c r="I42" s="29"/>
      <c r="J42" s="28"/>
      <c r="K42" s="29"/>
      <c r="L42" s="20"/>
      <c r="M42" s="20"/>
      <c r="O42" s="20"/>
      <c r="P42" s="20"/>
      <c r="Q42" s="20"/>
      <c r="R42" s="20"/>
    </row>
    <row r="43" spans="1:18" s="110" customFormat="1" ht="15" x14ac:dyDescent="0.2">
      <c r="A43" s="349" t="s">
        <v>411</v>
      </c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0"/>
      <c r="M43" s="351"/>
      <c r="O43" s="20"/>
      <c r="P43" s="20"/>
      <c r="Q43" s="20"/>
      <c r="R43" s="20"/>
    </row>
    <row r="44" spans="1:18" s="110" customFormat="1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O44" s="20"/>
      <c r="P44" s="20"/>
      <c r="Q44" s="20"/>
      <c r="R44" s="20"/>
    </row>
    <row r="45" spans="1:18" s="110" customFormat="1" x14ac:dyDescent="0.2">
      <c r="A45" s="20"/>
      <c r="B45" s="291" t="s">
        <v>391</v>
      </c>
      <c r="C45" s="292"/>
      <c r="D45" s="302" t="s">
        <v>392</v>
      </c>
      <c r="E45" s="352"/>
      <c r="F45" s="302" t="s">
        <v>393</v>
      </c>
      <c r="G45" s="303"/>
      <c r="H45" s="302" t="s">
        <v>94</v>
      </c>
      <c r="I45" s="303"/>
      <c r="J45" s="288"/>
      <c r="K45" s="288"/>
      <c r="L45" s="20"/>
      <c r="M45" s="20"/>
      <c r="O45" s="20"/>
      <c r="P45" s="20"/>
      <c r="Q45" s="20"/>
      <c r="R45" s="20"/>
    </row>
    <row r="46" spans="1:18" s="110" customFormat="1" ht="15" x14ac:dyDescent="0.25">
      <c r="A46" s="211" t="s">
        <v>394</v>
      </c>
      <c r="B46" s="214">
        <v>3.98</v>
      </c>
      <c r="C46" s="67" t="s">
        <v>387</v>
      </c>
      <c r="D46" s="180">
        <v>3.78</v>
      </c>
      <c r="E46" s="67" t="s">
        <v>387</v>
      </c>
      <c r="F46" s="180">
        <v>2.25</v>
      </c>
      <c r="G46" s="67" t="s">
        <v>387</v>
      </c>
      <c r="H46" s="209">
        <f>ROUND((B46+D46)*2*F46,2)</f>
        <v>34.92</v>
      </c>
      <c r="I46" s="207" t="s">
        <v>8</v>
      </c>
      <c r="J46" s="208"/>
      <c r="K46" s="208"/>
      <c r="L46" s="20"/>
      <c r="M46" s="20"/>
      <c r="O46" s="20"/>
      <c r="P46" s="20"/>
      <c r="Q46" s="20"/>
      <c r="R46" s="20"/>
    </row>
    <row r="47" spans="1:18" s="110" customFormat="1" ht="15" x14ac:dyDescent="0.25">
      <c r="A47" s="216" t="s">
        <v>395</v>
      </c>
      <c r="B47" s="200">
        <v>1.91</v>
      </c>
      <c r="C47" s="179" t="s">
        <v>387</v>
      </c>
      <c r="D47" s="181">
        <v>3.78</v>
      </c>
      <c r="E47" s="179" t="s">
        <v>387</v>
      </c>
      <c r="F47" s="181">
        <v>2.25</v>
      </c>
      <c r="G47" s="179" t="s">
        <v>387</v>
      </c>
      <c r="H47" s="209">
        <f t="shared" ref="H47:H50" si="3">ROUND((B47+D47)*2*F47,2)</f>
        <v>25.61</v>
      </c>
      <c r="I47" s="207" t="s">
        <v>8</v>
      </c>
      <c r="J47" s="208"/>
      <c r="K47" s="208"/>
      <c r="L47" s="20"/>
      <c r="M47" s="20"/>
      <c r="O47" s="20"/>
      <c r="P47" s="20"/>
      <c r="Q47" s="20"/>
      <c r="R47" s="20"/>
    </row>
    <row r="48" spans="1:18" s="110" customFormat="1" ht="15" x14ac:dyDescent="0.25">
      <c r="A48" s="211" t="s">
        <v>396</v>
      </c>
      <c r="B48" s="214">
        <v>3.78</v>
      </c>
      <c r="C48" s="67" t="s">
        <v>387</v>
      </c>
      <c r="D48" s="180">
        <v>2.54</v>
      </c>
      <c r="E48" s="67" t="s">
        <v>387</v>
      </c>
      <c r="F48" s="180">
        <v>2.25</v>
      </c>
      <c r="G48" s="67" t="s">
        <v>387</v>
      </c>
      <c r="H48" s="209">
        <f t="shared" si="3"/>
        <v>28.44</v>
      </c>
      <c r="I48" s="207" t="s">
        <v>8</v>
      </c>
      <c r="J48" s="208"/>
      <c r="K48" s="208"/>
      <c r="L48" s="20"/>
      <c r="M48" s="20"/>
      <c r="O48" s="20"/>
      <c r="P48" s="20"/>
      <c r="Q48" s="20"/>
      <c r="R48" s="20"/>
    </row>
    <row r="49" spans="1:18" s="110" customFormat="1" ht="15" x14ac:dyDescent="0.25">
      <c r="A49" s="216" t="s">
        <v>397</v>
      </c>
      <c r="B49" s="200">
        <f>10.82/2</f>
        <v>5.41</v>
      </c>
      <c r="C49" s="179" t="s">
        <v>387</v>
      </c>
      <c r="D49" s="181">
        <v>1</v>
      </c>
      <c r="E49" s="179" t="s">
        <v>387</v>
      </c>
      <c r="F49" s="181">
        <v>2.25</v>
      </c>
      <c r="G49" s="179" t="s">
        <v>387</v>
      </c>
      <c r="H49" s="209">
        <f t="shared" si="3"/>
        <v>28.85</v>
      </c>
      <c r="I49" s="207" t="s">
        <v>8</v>
      </c>
      <c r="J49" s="208"/>
      <c r="K49" s="208"/>
      <c r="L49" s="20"/>
      <c r="M49" s="20"/>
      <c r="O49" s="20"/>
      <c r="P49" s="20"/>
      <c r="Q49" s="20"/>
      <c r="R49" s="20"/>
    </row>
    <row r="50" spans="1:18" s="110" customFormat="1" ht="15" x14ac:dyDescent="0.25">
      <c r="A50" s="211" t="s">
        <v>400</v>
      </c>
      <c r="B50" s="214">
        <f>1.86/2</f>
        <v>0.93</v>
      </c>
      <c r="C50" s="67" t="s">
        <v>387</v>
      </c>
      <c r="D50" s="180">
        <v>0</v>
      </c>
      <c r="E50" s="67" t="s">
        <v>387</v>
      </c>
      <c r="F50" s="180">
        <v>2.25</v>
      </c>
      <c r="G50" s="67" t="s">
        <v>387</v>
      </c>
      <c r="H50" s="209">
        <f t="shared" si="3"/>
        <v>4.1900000000000004</v>
      </c>
      <c r="I50" s="207" t="s">
        <v>8</v>
      </c>
      <c r="J50" s="208"/>
      <c r="K50" s="208"/>
      <c r="L50" s="20"/>
      <c r="M50" s="20"/>
      <c r="O50" s="20"/>
      <c r="P50" s="20"/>
      <c r="Q50" s="20"/>
      <c r="R50" s="20"/>
    </row>
    <row r="51" spans="1:18" s="110" customFormat="1" ht="15" x14ac:dyDescent="0.25">
      <c r="A51" s="216" t="s">
        <v>398</v>
      </c>
      <c r="B51" s="200">
        <v>4.21</v>
      </c>
      <c r="C51" s="179" t="s">
        <v>387</v>
      </c>
      <c r="D51" s="181">
        <v>3.86</v>
      </c>
      <c r="E51" s="179" t="s">
        <v>387</v>
      </c>
      <c r="F51" s="181">
        <v>2.25</v>
      </c>
      <c r="G51" s="179" t="s">
        <v>387</v>
      </c>
      <c r="H51" s="209">
        <f>ROUND((B51+D51)*2*F51,2)</f>
        <v>36.32</v>
      </c>
      <c r="I51" s="207" t="s">
        <v>8</v>
      </c>
      <c r="J51" s="208"/>
      <c r="K51" s="208"/>
      <c r="L51" s="20"/>
      <c r="M51" s="20"/>
      <c r="O51" s="20"/>
      <c r="P51" s="20"/>
      <c r="Q51" s="20"/>
      <c r="R51" s="20"/>
    </row>
    <row r="52" spans="1:18" s="110" customFormat="1" ht="15" x14ac:dyDescent="0.25">
      <c r="A52" s="211" t="s">
        <v>399</v>
      </c>
      <c r="B52" s="214">
        <v>4.38</v>
      </c>
      <c r="C52" s="67" t="s">
        <v>387</v>
      </c>
      <c r="D52" s="180">
        <v>3.83</v>
      </c>
      <c r="E52" s="67" t="s">
        <v>387</v>
      </c>
      <c r="F52" s="180">
        <v>2.25</v>
      </c>
      <c r="G52" s="67" t="s">
        <v>387</v>
      </c>
      <c r="H52" s="209">
        <f>ROUND((B52+D52)*2*F52,2)</f>
        <v>36.950000000000003</v>
      </c>
      <c r="I52" s="207" t="s">
        <v>8</v>
      </c>
      <c r="J52" s="208"/>
      <c r="K52" s="208"/>
      <c r="L52" s="20"/>
      <c r="M52" s="20"/>
      <c r="O52" s="20"/>
      <c r="P52" s="20"/>
      <c r="Q52" s="20"/>
      <c r="R52" s="20"/>
    </row>
    <row r="53" spans="1:18" s="110" customFormat="1" ht="15" x14ac:dyDescent="0.25">
      <c r="A53" s="211" t="s">
        <v>404</v>
      </c>
      <c r="B53" s="214">
        <v>1</v>
      </c>
      <c r="C53" s="67" t="s">
        <v>387</v>
      </c>
      <c r="D53" s="180"/>
      <c r="E53" s="67" t="s">
        <v>387</v>
      </c>
      <c r="F53" s="180">
        <v>2.1</v>
      </c>
      <c r="G53" s="67" t="s">
        <v>387</v>
      </c>
      <c r="H53" s="209">
        <f t="shared" ref="H53:H55" si="4">ROUND((B53+D53)*2*F53,2)</f>
        <v>4.2</v>
      </c>
      <c r="I53" s="207" t="s">
        <v>8</v>
      </c>
      <c r="J53" s="208"/>
      <c r="K53" s="208"/>
      <c r="L53" s="20"/>
      <c r="M53" s="20"/>
      <c r="O53" s="20"/>
      <c r="P53" s="20"/>
      <c r="Q53" s="20"/>
      <c r="R53" s="20"/>
    </row>
    <row r="54" spans="1:18" s="110" customFormat="1" ht="15" x14ac:dyDescent="0.25">
      <c r="A54" s="211" t="s">
        <v>410</v>
      </c>
      <c r="B54" s="214">
        <v>2.83</v>
      </c>
      <c r="C54" s="67" t="s">
        <v>387</v>
      </c>
      <c r="D54" s="180">
        <v>3.76</v>
      </c>
      <c r="E54" s="67" t="s">
        <v>387</v>
      </c>
      <c r="F54" s="180">
        <v>2.25</v>
      </c>
      <c r="G54" s="67" t="s">
        <v>387</v>
      </c>
      <c r="H54" s="209">
        <f t="shared" si="4"/>
        <v>29.66</v>
      </c>
      <c r="I54" s="207" t="s">
        <v>8</v>
      </c>
      <c r="J54" s="208"/>
      <c r="K54" s="208"/>
      <c r="L54" s="20"/>
      <c r="M54" s="20"/>
      <c r="O54" s="20"/>
      <c r="P54" s="20"/>
      <c r="Q54" s="20"/>
      <c r="R54" s="20"/>
    </row>
    <row r="55" spans="1:18" s="110" customFormat="1" ht="15" x14ac:dyDescent="0.25">
      <c r="A55" s="211" t="s">
        <v>405</v>
      </c>
      <c r="B55" s="214">
        <v>1.1000000000000001</v>
      </c>
      <c r="C55" s="67" t="s">
        <v>387</v>
      </c>
      <c r="D55" s="180"/>
      <c r="E55" s="67" t="s">
        <v>387</v>
      </c>
      <c r="F55" s="180">
        <v>2.1</v>
      </c>
      <c r="G55" s="67" t="s">
        <v>387</v>
      </c>
      <c r="H55" s="209">
        <f t="shared" si="4"/>
        <v>4.62</v>
      </c>
      <c r="I55" s="207" t="s">
        <v>8</v>
      </c>
      <c r="J55" s="208"/>
      <c r="K55" s="208"/>
      <c r="L55" s="20"/>
      <c r="M55" s="20"/>
      <c r="O55" s="20"/>
      <c r="P55" s="20"/>
      <c r="Q55" s="20"/>
      <c r="R55" s="20"/>
    </row>
    <row r="56" spans="1:18" s="110" customFormat="1" ht="15" x14ac:dyDescent="0.25">
      <c r="A56" s="211" t="s">
        <v>412</v>
      </c>
      <c r="B56" s="177"/>
      <c r="C56" s="217"/>
      <c r="D56" s="180"/>
      <c r="E56" s="217"/>
      <c r="F56" s="180"/>
      <c r="G56" s="67"/>
      <c r="H56" s="209">
        <v>127.52</v>
      </c>
      <c r="I56" s="207" t="s">
        <v>8</v>
      </c>
      <c r="J56" s="208"/>
      <c r="K56" s="208"/>
      <c r="L56" s="20"/>
      <c r="M56" s="20"/>
      <c r="O56" s="20"/>
      <c r="P56" s="20"/>
      <c r="Q56" s="20"/>
      <c r="R56" s="20"/>
    </row>
    <row r="57" spans="1:18" s="110" customFormat="1" ht="15" x14ac:dyDescent="0.25">
      <c r="A57" s="212"/>
      <c r="B57" s="200"/>
      <c r="C57" s="201"/>
      <c r="D57" s="181"/>
      <c r="E57" s="201"/>
      <c r="F57" s="181"/>
      <c r="G57" s="208"/>
      <c r="H57" s="202"/>
      <c r="I57" s="208"/>
      <c r="J57" s="208"/>
      <c r="K57" s="208"/>
      <c r="L57" s="20"/>
      <c r="M57" s="20"/>
      <c r="O57" s="20"/>
      <c r="P57" s="20"/>
      <c r="Q57" s="20"/>
      <c r="R57" s="20"/>
    </row>
    <row r="58" spans="1:18" s="110" customFormat="1" x14ac:dyDescent="0.2">
      <c r="A58" s="312" t="s">
        <v>401</v>
      </c>
      <c r="B58" s="313"/>
      <c r="C58" s="313"/>
      <c r="D58" s="313"/>
      <c r="E58" s="313"/>
      <c r="F58" s="313"/>
      <c r="G58" s="313"/>
      <c r="H58" s="313"/>
      <c r="I58" s="314"/>
      <c r="J58" s="208"/>
      <c r="K58" s="208"/>
      <c r="L58" s="20"/>
      <c r="M58" s="20"/>
      <c r="O58" s="20"/>
      <c r="P58" s="20"/>
      <c r="Q58" s="20"/>
      <c r="R58" s="20"/>
    </row>
    <row r="59" spans="1:18" s="110" customFormat="1" x14ac:dyDescent="0.2">
      <c r="A59" s="215"/>
      <c r="B59" s="315" t="s">
        <v>403</v>
      </c>
      <c r="C59" s="316"/>
      <c r="D59" s="317" t="s">
        <v>393</v>
      </c>
      <c r="E59" s="318"/>
      <c r="F59" s="319" t="s">
        <v>137</v>
      </c>
      <c r="G59" s="320"/>
      <c r="H59" s="321" t="s">
        <v>94</v>
      </c>
      <c r="I59" s="322"/>
      <c r="J59" s="208"/>
      <c r="K59" s="208"/>
      <c r="L59" s="20"/>
      <c r="M59" s="20"/>
      <c r="O59" s="20"/>
      <c r="P59" s="20"/>
      <c r="Q59" s="20"/>
      <c r="R59" s="20"/>
    </row>
    <row r="60" spans="1:18" s="110" customFormat="1" ht="15" x14ac:dyDescent="0.25">
      <c r="A60" s="213" t="s">
        <v>402</v>
      </c>
      <c r="B60" s="177">
        <v>0.8</v>
      </c>
      <c r="C60" s="67" t="s">
        <v>14</v>
      </c>
      <c r="D60" s="219">
        <v>2.1</v>
      </c>
      <c r="E60" s="67" t="s">
        <v>14</v>
      </c>
      <c r="F60" s="219">
        <v>11</v>
      </c>
      <c r="G60" s="207" t="s">
        <v>127</v>
      </c>
      <c r="H60" s="218">
        <f>B60*D60*F60</f>
        <v>18.48</v>
      </c>
      <c r="I60" s="207" t="s">
        <v>8</v>
      </c>
      <c r="J60" s="208"/>
      <c r="K60" s="208"/>
      <c r="L60" s="20"/>
      <c r="M60" s="20"/>
      <c r="O60" s="20"/>
      <c r="P60" s="20"/>
      <c r="Q60" s="20"/>
      <c r="R60" s="20"/>
    </row>
    <row r="61" spans="1:18" s="110" customFormat="1" ht="15" x14ac:dyDescent="0.25">
      <c r="A61" s="215" t="s">
        <v>406</v>
      </c>
      <c r="B61" s="178">
        <v>0.7</v>
      </c>
      <c r="C61" s="179" t="s">
        <v>14</v>
      </c>
      <c r="D61" s="220">
        <v>1.2</v>
      </c>
      <c r="E61" s="179" t="s">
        <v>14</v>
      </c>
      <c r="F61" s="220">
        <v>3</v>
      </c>
      <c r="G61" s="207" t="s">
        <v>127</v>
      </c>
      <c r="H61" s="209">
        <f t="shared" ref="H61:H64" si="5">B61*D61*F61</f>
        <v>2.52</v>
      </c>
      <c r="I61" s="207" t="s">
        <v>8</v>
      </c>
      <c r="J61" s="208"/>
      <c r="K61" s="208"/>
      <c r="L61" s="20"/>
      <c r="M61" s="20"/>
      <c r="O61" s="20"/>
      <c r="P61" s="20"/>
      <c r="Q61" s="20"/>
      <c r="R61" s="20"/>
    </row>
    <row r="62" spans="1:18" s="110" customFormat="1" ht="15" x14ac:dyDescent="0.25">
      <c r="A62" s="213" t="s">
        <v>407</v>
      </c>
      <c r="B62" s="177">
        <v>2</v>
      </c>
      <c r="C62" s="67" t="s">
        <v>14</v>
      </c>
      <c r="D62" s="219">
        <v>2.1</v>
      </c>
      <c r="E62" s="67"/>
      <c r="F62" s="219">
        <v>1</v>
      </c>
      <c r="G62" s="207" t="s">
        <v>127</v>
      </c>
      <c r="H62" s="218">
        <f t="shared" si="5"/>
        <v>4.2</v>
      </c>
      <c r="I62" s="207" t="s">
        <v>8</v>
      </c>
      <c r="J62" s="208"/>
      <c r="K62" s="208"/>
      <c r="L62" s="20"/>
      <c r="M62" s="20"/>
      <c r="O62" s="20"/>
      <c r="P62" s="20"/>
      <c r="Q62" s="20"/>
      <c r="R62" s="20"/>
    </row>
    <row r="63" spans="1:18" s="110" customFormat="1" ht="15" x14ac:dyDescent="0.25">
      <c r="A63" s="211" t="s">
        <v>408</v>
      </c>
      <c r="B63" s="177">
        <v>2.1</v>
      </c>
      <c r="C63" s="67" t="s">
        <v>14</v>
      </c>
      <c r="D63" s="219">
        <v>1</v>
      </c>
      <c r="E63" s="67"/>
      <c r="F63" s="219">
        <v>1</v>
      </c>
      <c r="G63" s="207" t="s">
        <v>127</v>
      </c>
      <c r="H63" s="218">
        <f t="shared" si="5"/>
        <v>2.1</v>
      </c>
      <c r="I63" s="207" t="s">
        <v>8</v>
      </c>
      <c r="J63" s="208"/>
      <c r="K63" s="208"/>
      <c r="L63" s="20"/>
      <c r="M63" s="20"/>
      <c r="O63" s="20"/>
      <c r="P63" s="20"/>
      <c r="Q63" s="20"/>
      <c r="R63" s="20"/>
    </row>
    <row r="64" spans="1:18" s="110" customFormat="1" ht="15" x14ac:dyDescent="0.25">
      <c r="A64" s="222" t="s">
        <v>409</v>
      </c>
      <c r="B64" s="205">
        <v>2.1</v>
      </c>
      <c r="C64" s="206" t="s">
        <v>14</v>
      </c>
      <c r="D64" s="221">
        <v>0.4</v>
      </c>
      <c r="E64" s="206"/>
      <c r="F64" s="221">
        <v>2</v>
      </c>
      <c r="G64" s="207" t="s">
        <v>127</v>
      </c>
      <c r="H64" s="218">
        <f t="shared" si="5"/>
        <v>1.6800000000000002</v>
      </c>
      <c r="I64" s="207" t="s">
        <v>8</v>
      </c>
      <c r="J64" s="208"/>
      <c r="K64" s="208"/>
      <c r="L64" s="20"/>
      <c r="M64" s="20"/>
      <c r="O64" s="20"/>
      <c r="P64" s="20"/>
      <c r="Q64" s="20"/>
      <c r="R64" s="20"/>
    </row>
    <row r="65" spans="1:18" s="110" customFormat="1" x14ac:dyDescent="0.2">
      <c r="A65" s="63"/>
      <c r="B65" s="172"/>
      <c r="C65" s="96"/>
      <c r="D65" s="96"/>
      <c r="E65" s="96"/>
      <c r="F65" s="96"/>
      <c r="G65" s="96"/>
      <c r="H65" s="96"/>
      <c r="I65" s="171"/>
      <c r="J65" s="96"/>
      <c r="K65" s="171"/>
      <c r="L65" s="20"/>
      <c r="M65" s="20"/>
      <c r="O65" s="20"/>
      <c r="P65" s="20"/>
      <c r="Q65" s="20"/>
      <c r="R65" s="20"/>
    </row>
    <row r="66" spans="1:18" s="110" customFormat="1" ht="15" x14ac:dyDescent="0.2">
      <c r="A66" s="293" t="s">
        <v>118</v>
      </c>
      <c r="B66" s="294"/>
      <c r="C66" s="294"/>
      <c r="D66" s="294"/>
      <c r="E66" s="294"/>
      <c r="F66" s="294"/>
      <c r="G66" s="294"/>
      <c r="H66" s="294"/>
      <c r="I66" s="295"/>
      <c r="J66" s="79">
        <f>SUM(H46:H56)-SUM(H60:H64)</f>
        <v>332.29999999999995</v>
      </c>
      <c r="K66" s="80" t="s">
        <v>14</v>
      </c>
      <c r="L66" s="88"/>
      <c r="M66" s="89"/>
      <c r="O66" s="20"/>
      <c r="P66" s="20"/>
      <c r="Q66" s="20"/>
      <c r="R66" s="20"/>
    </row>
    <row r="67" spans="1:18" ht="15" x14ac:dyDescent="0.2">
      <c r="A67" s="63"/>
      <c r="B67" s="30"/>
      <c r="C67" s="31"/>
      <c r="D67" s="27"/>
      <c r="E67" s="27"/>
      <c r="G67" s="27"/>
      <c r="H67" s="29"/>
      <c r="I67" s="29"/>
      <c r="J67" s="28"/>
      <c r="K67" s="29"/>
    </row>
    <row r="68" spans="1:18" s="19" customFormat="1" ht="15" customHeight="1" x14ac:dyDescent="0.2">
      <c r="A68" s="296" t="s">
        <v>119</v>
      </c>
      <c r="B68" s="297"/>
      <c r="C68" s="297"/>
      <c r="D68" s="297"/>
      <c r="E68" s="297"/>
      <c r="F68" s="297"/>
      <c r="G68" s="297"/>
      <c r="H68" s="297"/>
      <c r="I68" s="323"/>
      <c r="J68" s="86">
        <v>0</v>
      </c>
      <c r="K68" s="93" t="s">
        <v>14</v>
      </c>
      <c r="L68" s="87"/>
      <c r="M68" s="65"/>
      <c r="O68" s="20"/>
      <c r="P68" s="20"/>
      <c r="Q68" s="20"/>
      <c r="R68" s="20"/>
    </row>
    <row r="69" spans="1:18" s="19" customFormat="1" ht="15" x14ac:dyDescent="0.2">
      <c r="A69" s="299" t="s">
        <v>120</v>
      </c>
      <c r="B69" s="300"/>
      <c r="C69" s="300"/>
      <c r="D69" s="300"/>
      <c r="E69" s="300"/>
      <c r="F69" s="300"/>
      <c r="G69" s="300"/>
      <c r="H69" s="300"/>
      <c r="I69" s="301"/>
      <c r="J69" s="91">
        <f>J66</f>
        <v>332.29999999999995</v>
      </c>
      <c r="K69" s="94" t="s">
        <v>14</v>
      </c>
      <c r="L69" s="84"/>
      <c r="M69" s="85"/>
      <c r="O69" s="20"/>
      <c r="P69" s="20"/>
      <c r="Q69" s="20"/>
      <c r="R69" s="20"/>
    </row>
    <row r="70" spans="1:18" s="19" customFormat="1" ht="15" customHeight="1" x14ac:dyDescent="0.2">
      <c r="A70" s="325" t="s">
        <v>121</v>
      </c>
      <c r="B70" s="326"/>
      <c r="C70" s="326"/>
      <c r="D70" s="326"/>
      <c r="E70" s="326"/>
      <c r="F70" s="326"/>
      <c r="G70" s="326"/>
      <c r="H70" s="326"/>
      <c r="I70" s="327"/>
      <c r="J70" s="81">
        <f>J68+J69</f>
        <v>332.29999999999995</v>
      </c>
      <c r="K70" s="93" t="s">
        <v>14</v>
      </c>
      <c r="L70" s="90"/>
      <c r="M70" s="83"/>
      <c r="O70" s="20"/>
      <c r="P70" s="20"/>
      <c r="Q70" s="20"/>
      <c r="R70" s="20"/>
    </row>
    <row r="71" spans="1:18" x14ac:dyDescent="0.2">
      <c r="A71" s="63"/>
      <c r="B71" s="170"/>
      <c r="C71" s="96"/>
      <c r="D71" s="64"/>
      <c r="E71" s="96"/>
      <c r="F71" s="63"/>
      <c r="G71" s="96"/>
      <c r="H71" s="64"/>
      <c r="I71" s="171"/>
      <c r="J71" s="64"/>
      <c r="K71" s="171"/>
      <c r="L71" s="63"/>
    </row>
    <row r="72" spans="1:18" ht="15" x14ac:dyDescent="0.2">
      <c r="A72" s="349" t="s">
        <v>414</v>
      </c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1"/>
      <c r="N72" s="110"/>
    </row>
    <row r="73" spans="1:18" x14ac:dyDescent="0.2">
      <c r="N73" s="110"/>
    </row>
    <row r="74" spans="1:18" x14ac:dyDescent="0.2">
      <c r="B74" s="291" t="s">
        <v>391</v>
      </c>
      <c r="C74" s="292"/>
      <c r="D74" s="302" t="s">
        <v>392</v>
      </c>
      <c r="E74" s="352"/>
      <c r="F74" s="302" t="s">
        <v>393</v>
      </c>
      <c r="G74" s="303"/>
      <c r="H74" s="302" t="s">
        <v>94</v>
      </c>
      <c r="I74" s="303"/>
      <c r="J74" s="288"/>
      <c r="K74" s="288"/>
      <c r="N74" s="110"/>
    </row>
    <row r="75" spans="1:18" ht="15" x14ac:dyDescent="0.25">
      <c r="A75" s="211" t="s">
        <v>394</v>
      </c>
      <c r="B75" s="214">
        <v>3.98</v>
      </c>
      <c r="C75" s="67" t="s">
        <v>387</v>
      </c>
      <c r="D75" s="180">
        <v>3.78</v>
      </c>
      <c r="E75" s="67" t="s">
        <v>387</v>
      </c>
      <c r="F75" s="180">
        <v>2.25</v>
      </c>
      <c r="G75" s="67" t="s">
        <v>387</v>
      </c>
      <c r="H75" s="209">
        <f>ROUND((B75+D75)*2*F75,2)</f>
        <v>34.92</v>
      </c>
      <c r="I75" s="207" t="s">
        <v>8</v>
      </c>
      <c r="J75" s="208"/>
      <c r="K75" s="208"/>
      <c r="N75" s="110"/>
    </row>
    <row r="76" spans="1:18" ht="15" x14ac:dyDescent="0.25">
      <c r="A76" s="216" t="s">
        <v>395</v>
      </c>
      <c r="B76" s="200">
        <v>1.91</v>
      </c>
      <c r="C76" s="179" t="s">
        <v>387</v>
      </c>
      <c r="D76" s="181">
        <v>3.78</v>
      </c>
      <c r="E76" s="179" t="s">
        <v>387</v>
      </c>
      <c r="F76" s="181">
        <v>2.25</v>
      </c>
      <c r="G76" s="179" t="s">
        <v>387</v>
      </c>
      <c r="H76" s="209">
        <f t="shared" ref="H76:H79" si="6">ROUND((B76+D76)*2*F76,2)</f>
        <v>25.61</v>
      </c>
      <c r="I76" s="207" t="s">
        <v>8</v>
      </c>
      <c r="J76" s="208"/>
      <c r="K76" s="208"/>
      <c r="N76" s="110"/>
    </row>
    <row r="77" spans="1:18" ht="15" x14ac:dyDescent="0.25">
      <c r="A77" s="211" t="s">
        <v>396</v>
      </c>
      <c r="B77" s="214">
        <v>3.78</v>
      </c>
      <c r="C77" s="67" t="s">
        <v>387</v>
      </c>
      <c r="D77" s="180">
        <v>2.54</v>
      </c>
      <c r="E77" s="67" t="s">
        <v>387</v>
      </c>
      <c r="F77" s="180">
        <v>2.25</v>
      </c>
      <c r="G77" s="67" t="s">
        <v>387</v>
      </c>
      <c r="H77" s="209">
        <f t="shared" si="6"/>
        <v>28.44</v>
      </c>
      <c r="I77" s="207" t="s">
        <v>8</v>
      </c>
      <c r="J77" s="208"/>
      <c r="K77" s="208"/>
      <c r="N77" s="110"/>
    </row>
    <row r="78" spans="1:18" ht="15" x14ac:dyDescent="0.25">
      <c r="A78" s="216" t="s">
        <v>397</v>
      </c>
      <c r="B78" s="200">
        <f>10.82/2</f>
        <v>5.41</v>
      </c>
      <c r="C78" s="179" t="s">
        <v>387</v>
      </c>
      <c r="D78" s="181">
        <v>1</v>
      </c>
      <c r="E78" s="179" t="s">
        <v>387</v>
      </c>
      <c r="F78" s="181">
        <v>2.25</v>
      </c>
      <c r="G78" s="179" t="s">
        <v>387</v>
      </c>
      <c r="H78" s="209">
        <f t="shared" si="6"/>
        <v>28.85</v>
      </c>
      <c r="I78" s="207" t="s">
        <v>8</v>
      </c>
      <c r="J78" s="208"/>
      <c r="K78" s="208"/>
      <c r="N78" s="110"/>
    </row>
    <row r="79" spans="1:18" ht="15" x14ac:dyDescent="0.25">
      <c r="A79" s="211" t="s">
        <v>400</v>
      </c>
      <c r="B79" s="214">
        <f>1.86/2</f>
        <v>0.93</v>
      </c>
      <c r="C79" s="67" t="s">
        <v>387</v>
      </c>
      <c r="D79" s="180">
        <v>0</v>
      </c>
      <c r="E79" s="67" t="s">
        <v>387</v>
      </c>
      <c r="F79" s="180">
        <v>2.25</v>
      </c>
      <c r="G79" s="67" t="s">
        <v>387</v>
      </c>
      <c r="H79" s="209">
        <f t="shared" si="6"/>
        <v>4.1900000000000004</v>
      </c>
      <c r="I79" s="207" t="s">
        <v>8</v>
      </c>
      <c r="J79" s="208"/>
      <c r="K79" s="208"/>
      <c r="N79" s="110"/>
    </row>
    <row r="80" spans="1:18" ht="15" x14ac:dyDescent="0.25">
      <c r="A80" s="216" t="s">
        <v>398</v>
      </c>
      <c r="B80" s="200">
        <v>4.21</v>
      </c>
      <c r="C80" s="179" t="s">
        <v>387</v>
      </c>
      <c r="D80" s="181">
        <v>3.86</v>
      </c>
      <c r="E80" s="179" t="s">
        <v>387</v>
      </c>
      <c r="F80" s="181">
        <v>2.25</v>
      </c>
      <c r="G80" s="179" t="s">
        <v>387</v>
      </c>
      <c r="H80" s="209">
        <f>ROUND((B80+D80)*2*F80,2)</f>
        <v>36.32</v>
      </c>
      <c r="I80" s="207" t="s">
        <v>8</v>
      </c>
      <c r="J80" s="208"/>
      <c r="K80" s="208"/>
      <c r="N80" s="110"/>
    </row>
    <row r="81" spans="1:14" ht="15" x14ac:dyDescent="0.25">
      <c r="A81" s="211" t="s">
        <v>399</v>
      </c>
      <c r="B81" s="214">
        <v>4.38</v>
      </c>
      <c r="C81" s="67" t="s">
        <v>387</v>
      </c>
      <c r="D81" s="180">
        <v>3.83</v>
      </c>
      <c r="E81" s="67" t="s">
        <v>387</v>
      </c>
      <c r="F81" s="180">
        <v>2.25</v>
      </c>
      <c r="G81" s="67" t="s">
        <v>387</v>
      </c>
      <c r="H81" s="209">
        <f>ROUND((B81+D81)*2*F81,2)</f>
        <v>36.950000000000003</v>
      </c>
      <c r="I81" s="207" t="s">
        <v>8</v>
      </c>
      <c r="J81" s="208"/>
      <c r="K81" s="208"/>
      <c r="N81" s="110"/>
    </row>
    <row r="82" spans="1:14" ht="15" x14ac:dyDescent="0.25">
      <c r="A82" s="211" t="s">
        <v>404</v>
      </c>
      <c r="B82" s="214">
        <v>1</v>
      </c>
      <c r="C82" s="67" t="s">
        <v>387</v>
      </c>
      <c r="D82" s="180"/>
      <c r="E82" s="67" t="s">
        <v>387</v>
      </c>
      <c r="F82" s="180">
        <v>2.1</v>
      </c>
      <c r="G82" s="67" t="s">
        <v>387</v>
      </c>
      <c r="H82" s="209">
        <f t="shared" ref="H82:H84" si="7">ROUND((B82+D82)*2*F82,2)</f>
        <v>4.2</v>
      </c>
      <c r="I82" s="207" t="s">
        <v>8</v>
      </c>
      <c r="J82" s="208"/>
      <c r="K82" s="208"/>
      <c r="N82" s="110"/>
    </row>
    <row r="83" spans="1:14" ht="15" x14ac:dyDescent="0.25">
      <c r="A83" s="211" t="s">
        <v>410</v>
      </c>
      <c r="B83" s="214">
        <v>2.83</v>
      </c>
      <c r="C83" s="67" t="s">
        <v>387</v>
      </c>
      <c r="D83" s="180">
        <v>3.76</v>
      </c>
      <c r="E83" s="67" t="s">
        <v>387</v>
      </c>
      <c r="F83" s="180">
        <v>2.25</v>
      </c>
      <c r="G83" s="67" t="s">
        <v>387</v>
      </c>
      <c r="H83" s="209">
        <f t="shared" si="7"/>
        <v>29.66</v>
      </c>
      <c r="I83" s="207" t="s">
        <v>8</v>
      </c>
      <c r="J83" s="208"/>
      <c r="K83" s="208"/>
      <c r="N83" s="110"/>
    </row>
    <row r="84" spans="1:14" ht="15" x14ac:dyDescent="0.25">
      <c r="A84" s="211" t="s">
        <v>405</v>
      </c>
      <c r="B84" s="214">
        <v>1.1000000000000001</v>
      </c>
      <c r="C84" s="67" t="s">
        <v>387</v>
      </c>
      <c r="D84" s="180"/>
      <c r="E84" s="67" t="s">
        <v>387</v>
      </c>
      <c r="F84" s="180">
        <v>2.1</v>
      </c>
      <c r="G84" s="67" t="s">
        <v>387</v>
      </c>
      <c r="H84" s="209">
        <f t="shared" si="7"/>
        <v>4.62</v>
      </c>
      <c r="I84" s="207" t="s">
        <v>8</v>
      </c>
      <c r="J84" s="208"/>
      <c r="K84" s="208"/>
      <c r="N84" s="110"/>
    </row>
    <row r="85" spans="1:14" ht="15" x14ac:dyDescent="0.25">
      <c r="A85" s="211" t="s">
        <v>412</v>
      </c>
      <c r="B85" s="177"/>
      <c r="C85" s="217"/>
      <c r="D85" s="180"/>
      <c r="E85" s="217"/>
      <c r="F85" s="180"/>
      <c r="G85" s="67"/>
      <c r="H85" s="209">
        <v>127.52</v>
      </c>
      <c r="I85" s="207" t="s">
        <v>8</v>
      </c>
      <c r="J85" s="208"/>
      <c r="K85" s="208"/>
      <c r="N85" s="110"/>
    </row>
    <row r="86" spans="1:14" ht="15" x14ac:dyDescent="0.25">
      <c r="A86" s="212"/>
      <c r="B86" s="200"/>
      <c r="C86" s="201"/>
      <c r="D86" s="181"/>
      <c r="E86" s="201"/>
      <c r="F86" s="181"/>
      <c r="G86" s="208"/>
      <c r="H86" s="202"/>
      <c r="I86" s="208"/>
      <c r="J86" s="208"/>
      <c r="K86" s="208"/>
      <c r="N86" s="110"/>
    </row>
    <row r="87" spans="1:14" x14ac:dyDescent="0.2">
      <c r="A87" s="312" t="s">
        <v>401</v>
      </c>
      <c r="B87" s="313"/>
      <c r="C87" s="313"/>
      <c r="D87" s="313"/>
      <c r="E87" s="313"/>
      <c r="F87" s="313"/>
      <c r="G87" s="313"/>
      <c r="H87" s="313"/>
      <c r="I87" s="314"/>
      <c r="J87" s="208"/>
      <c r="K87" s="208"/>
      <c r="N87" s="110"/>
    </row>
    <row r="88" spans="1:14" x14ac:dyDescent="0.2">
      <c r="A88" s="215"/>
      <c r="B88" s="315" t="s">
        <v>403</v>
      </c>
      <c r="C88" s="316"/>
      <c r="D88" s="317" t="s">
        <v>393</v>
      </c>
      <c r="E88" s="318"/>
      <c r="F88" s="319" t="s">
        <v>137</v>
      </c>
      <c r="G88" s="320"/>
      <c r="H88" s="321" t="s">
        <v>94</v>
      </c>
      <c r="I88" s="322"/>
      <c r="J88" s="208"/>
      <c r="K88" s="208"/>
      <c r="N88" s="110"/>
    </row>
    <row r="89" spans="1:14" ht="15" x14ac:dyDescent="0.25">
      <c r="A89" s="213" t="s">
        <v>402</v>
      </c>
      <c r="B89" s="177">
        <v>0.8</v>
      </c>
      <c r="C89" s="67" t="s">
        <v>14</v>
      </c>
      <c r="D89" s="219">
        <v>2.1</v>
      </c>
      <c r="E89" s="67" t="s">
        <v>14</v>
      </c>
      <c r="F89" s="219">
        <v>11</v>
      </c>
      <c r="G89" s="207" t="s">
        <v>127</v>
      </c>
      <c r="H89" s="218">
        <f>B89*D89*F89</f>
        <v>18.48</v>
      </c>
      <c r="I89" s="207" t="s">
        <v>8</v>
      </c>
      <c r="J89" s="208"/>
      <c r="K89" s="208"/>
      <c r="N89" s="110"/>
    </row>
    <row r="90" spans="1:14" ht="15" x14ac:dyDescent="0.25">
      <c r="A90" s="215" t="s">
        <v>406</v>
      </c>
      <c r="B90" s="178">
        <v>0.7</v>
      </c>
      <c r="C90" s="179" t="s">
        <v>14</v>
      </c>
      <c r="D90" s="220">
        <v>1.2</v>
      </c>
      <c r="E90" s="179" t="s">
        <v>14</v>
      </c>
      <c r="F90" s="220">
        <v>3</v>
      </c>
      <c r="G90" s="207" t="s">
        <v>127</v>
      </c>
      <c r="H90" s="209">
        <f t="shared" ref="H90:H93" si="8">B90*D90*F90</f>
        <v>2.52</v>
      </c>
      <c r="I90" s="207" t="s">
        <v>8</v>
      </c>
      <c r="J90" s="208"/>
      <c r="K90" s="208"/>
      <c r="N90" s="110"/>
    </row>
    <row r="91" spans="1:14" ht="15" x14ac:dyDescent="0.25">
      <c r="A91" s="213" t="s">
        <v>407</v>
      </c>
      <c r="B91" s="177">
        <v>2</v>
      </c>
      <c r="C91" s="67" t="s">
        <v>14</v>
      </c>
      <c r="D91" s="219">
        <v>2.1</v>
      </c>
      <c r="E91" s="67"/>
      <c r="F91" s="219">
        <v>1</v>
      </c>
      <c r="G91" s="207" t="s">
        <v>127</v>
      </c>
      <c r="H91" s="218">
        <f t="shared" si="8"/>
        <v>4.2</v>
      </c>
      <c r="I91" s="207" t="s">
        <v>8</v>
      </c>
      <c r="J91" s="208"/>
      <c r="K91" s="208"/>
      <c r="N91" s="110"/>
    </row>
    <row r="92" spans="1:14" ht="15" x14ac:dyDescent="0.25">
      <c r="A92" s="211" t="s">
        <v>408</v>
      </c>
      <c r="B92" s="177">
        <v>2.1</v>
      </c>
      <c r="C92" s="67" t="s">
        <v>14</v>
      </c>
      <c r="D92" s="219">
        <v>1</v>
      </c>
      <c r="E92" s="67"/>
      <c r="F92" s="219">
        <v>1</v>
      </c>
      <c r="G92" s="207" t="s">
        <v>127</v>
      </c>
      <c r="H92" s="218">
        <f t="shared" si="8"/>
        <v>2.1</v>
      </c>
      <c r="I92" s="207" t="s">
        <v>8</v>
      </c>
      <c r="J92" s="208"/>
      <c r="K92" s="208"/>
      <c r="N92" s="110"/>
    </row>
    <row r="93" spans="1:14" ht="15" x14ac:dyDescent="0.25">
      <c r="A93" s="222" t="s">
        <v>409</v>
      </c>
      <c r="B93" s="205">
        <v>2.1</v>
      </c>
      <c r="C93" s="206" t="s">
        <v>14</v>
      </c>
      <c r="D93" s="221">
        <v>0.4</v>
      </c>
      <c r="E93" s="206"/>
      <c r="F93" s="221">
        <v>2</v>
      </c>
      <c r="G93" s="207" t="s">
        <v>127</v>
      </c>
      <c r="H93" s="218">
        <f t="shared" si="8"/>
        <v>1.6800000000000002</v>
      </c>
      <c r="I93" s="207" t="s">
        <v>8</v>
      </c>
      <c r="J93" s="208"/>
      <c r="K93" s="208"/>
      <c r="N93" s="110"/>
    </row>
    <row r="94" spans="1:14" x14ac:dyDescent="0.2">
      <c r="A94" s="63"/>
      <c r="B94" s="172"/>
      <c r="C94" s="96"/>
      <c r="D94" s="96"/>
      <c r="E94" s="96"/>
      <c r="F94" s="96"/>
      <c r="G94" s="96"/>
      <c r="H94" s="96"/>
      <c r="I94" s="171"/>
      <c r="J94" s="96"/>
      <c r="K94" s="171"/>
      <c r="N94" s="110"/>
    </row>
    <row r="95" spans="1:14" ht="15" x14ac:dyDescent="0.2">
      <c r="A95" s="293" t="s">
        <v>118</v>
      </c>
      <c r="B95" s="294"/>
      <c r="C95" s="294"/>
      <c r="D95" s="294"/>
      <c r="E95" s="294"/>
      <c r="F95" s="294"/>
      <c r="G95" s="294"/>
      <c r="H95" s="294"/>
      <c r="I95" s="295"/>
      <c r="J95" s="79">
        <f>SUM(H75:H85)-SUM(H89:H93)</f>
        <v>332.29999999999995</v>
      </c>
      <c r="K95" s="80" t="s">
        <v>14</v>
      </c>
      <c r="L95" s="88"/>
      <c r="M95" s="89"/>
      <c r="N95" s="110"/>
    </row>
    <row r="96" spans="1:14" ht="15" x14ac:dyDescent="0.2">
      <c r="A96" s="63"/>
      <c r="B96" s="30"/>
      <c r="C96" s="31"/>
      <c r="D96" s="27"/>
      <c r="E96" s="27"/>
      <c r="G96" s="27"/>
      <c r="H96" s="29"/>
      <c r="I96" s="29"/>
      <c r="J96" s="28"/>
      <c r="K96" s="29"/>
      <c r="N96" s="110"/>
    </row>
    <row r="97" spans="1:18" ht="15" x14ac:dyDescent="0.2">
      <c r="A97" s="296" t="s">
        <v>119</v>
      </c>
      <c r="B97" s="297"/>
      <c r="C97" s="297"/>
      <c r="D97" s="297"/>
      <c r="E97" s="297"/>
      <c r="F97" s="297"/>
      <c r="G97" s="297"/>
      <c r="H97" s="297"/>
      <c r="I97" s="323"/>
      <c r="J97" s="86">
        <v>0</v>
      </c>
      <c r="K97" s="93" t="s">
        <v>14</v>
      </c>
      <c r="L97" s="87"/>
      <c r="M97" s="65"/>
      <c r="N97" s="110"/>
    </row>
    <row r="98" spans="1:18" ht="15" x14ac:dyDescent="0.2">
      <c r="A98" s="299" t="s">
        <v>120</v>
      </c>
      <c r="B98" s="300"/>
      <c r="C98" s="300"/>
      <c r="D98" s="300"/>
      <c r="E98" s="300"/>
      <c r="F98" s="300"/>
      <c r="G98" s="300"/>
      <c r="H98" s="300"/>
      <c r="I98" s="301"/>
      <c r="J98" s="91">
        <f>J95</f>
        <v>332.29999999999995</v>
      </c>
      <c r="K98" s="94" t="s">
        <v>14</v>
      </c>
      <c r="L98" s="84"/>
      <c r="M98" s="85"/>
      <c r="N98" s="110"/>
    </row>
    <row r="99" spans="1:18" ht="15" x14ac:dyDescent="0.2">
      <c r="A99" s="325" t="s">
        <v>121</v>
      </c>
      <c r="B99" s="326"/>
      <c r="C99" s="326"/>
      <c r="D99" s="326"/>
      <c r="E99" s="326"/>
      <c r="F99" s="326"/>
      <c r="G99" s="326"/>
      <c r="H99" s="326"/>
      <c r="I99" s="327"/>
      <c r="J99" s="81">
        <f>J97+J98</f>
        <v>332.29999999999995</v>
      </c>
      <c r="K99" s="93" t="s">
        <v>14</v>
      </c>
      <c r="L99" s="90"/>
      <c r="M99" s="83"/>
      <c r="N99" s="110"/>
    </row>
    <row r="100" spans="1:18" x14ac:dyDescent="0.2">
      <c r="A100" s="63"/>
      <c r="B100" s="170"/>
      <c r="C100" s="96"/>
      <c r="D100" s="64"/>
      <c r="E100" s="96"/>
      <c r="F100" s="63"/>
      <c r="G100" s="96"/>
      <c r="H100" s="64"/>
      <c r="I100" s="171"/>
      <c r="J100" s="64"/>
      <c r="K100" s="171"/>
      <c r="L100" s="63"/>
      <c r="N100" s="110"/>
    </row>
    <row r="101" spans="1:18" s="110" customFormat="1" ht="15" x14ac:dyDescent="0.25">
      <c r="A101" s="289" t="s">
        <v>415</v>
      </c>
      <c r="B101" s="290"/>
      <c r="C101" s="290"/>
      <c r="D101" s="290"/>
      <c r="E101" s="290"/>
      <c r="F101" s="290"/>
      <c r="G101" s="290"/>
      <c r="H101" s="290"/>
      <c r="I101" s="290"/>
      <c r="J101" s="290"/>
      <c r="K101" s="290"/>
      <c r="L101" s="290"/>
      <c r="M101" s="290"/>
      <c r="O101" s="20"/>
      <c r="P101" s="20"/>
      <c r="Q101" s="20"/>
      <c r="R101" s="20"/>
    </row>
    <row r="102" spans="1:18" s="110" customFormat="1" ht="15" x14ac:dyDescent="0.25">
      <c r="A102" s="357" t="s">
        <v>445</v>
      </c>
      <c r="B102" s="354"/>
      <c r="C102" s="354"/>
      <c r="D102" s="354"/>
      <c r="E102" s="354"/>
      <c r="F102" s="354"/>
      <c r="G102" s="354"/>
      <c r="H102" s="354"/>
      <c r="I102" s="354"/>
      <c r="J102" s="354"/>
      <c r="K102" s="354"/>
      <c r="L102" s="354"/>
      <c r="M102" s="355"/>
      <c r="O102" s="20"/>
      <c r="P102" s="20"/>
      <c r="Q102" s="20"/>
      <c r="R102" s="20"/>
    </row>
    <row r="103" spans="1:18" s="110" customFormat="1" ht="15" x14ac:dyDescent="0.25">
      <c r="A103" s="20"/>
      <c r="B103" s="25"/>
      <c r="C103" s="26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O103" s="20"/>
      <c r="P103" s="20"/>
      <c r="Q103" s="20"/>
      <c r="R103" s="20"/>
    </row>
    <row r="104" spans="1:18" s="110" customFormat="1" ht="15" x14ac:dyDescent="0.25">
      <c r="A104" s="353" t="s">
        <v>444</v>
      </c>
      <c r="B104" s="354"/>
      <c r="C104" s="354"/>
      <c r="D104" s="354"/>
      <c r="E104" s="354"/>
      <c r="F104" s="354"/>
      <c r="G104" s="354"/>
      <c r="H104" s="354"/>
      <c r="I104" s="354"/>
      <c r="J104" s="354"/>
      <c r="K104" s="354"/>
      <c r="L104" s="354"/>
      <c r="M104" s="355"/>
      <c r="O104" s="20"/>
      <c r="P104" s="20"/>
      <c r="Q104" s="20"/>
      <c r="R104" s="20"/>
    </row>
    <row r="105" spans="1:18" s="110" customFormat="1" ht="15" x14ac:dyDescent="0.25">
      <c r="A105" s="306" t="s">
        <v>443</v>
      </c>
      <c r="B105" s="307"/>
      <c r="C105" s="307"/>
      <c r="D105" s="307"/>
      <c r="E105" s="307"/>
      <c r="F105" s="307"/>
      <c r="G105" s="307"/>
      <c r="H105" s="307"/>
      <c r="I105" s="307"/>
      <c r="J105" s="307"/>
      <c r="K105" s="307"/>
      <c r="L105" s="307"/>
      <c r="M105" s="308"/>
      <c r="O105" s="20"/>
      <c r="P105" s="20"/>
      <c r="Q105" s="20"/>
      <c r="R105" s="20"/>
    </row>
    <row r="106" spans="1:18" s="110" customFormat="1" ht="15" x14ac:dyDescent="0.25">
      <c r="A106" s="20"/>
      <c r="B106" s="25"/>
      <c r="C106" s="26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O106" s="20"/>
      <c r="P106" s="20"/>
      <c r="Q106" s="20"/>
      <c r="R106" s="20"/>
    </row>
    <row r="107" spans="1:18" s="110" customFormat="1" x14ac:dyDescent="0.2">
      <c r="A107" s="28" t="s">
        <v>128</v>
      </c>
      <c r="B107" s="28"/>
      <c r="C107" s="28"/>
      <c r="D107" s="288"/>
      <c r="E107" s="288"/>
      <c r="F107" s="288"/>
      <c r="G107" s="288"/>
      <c r="H107" s="288"/>
      <c r="I107" s="288"/>
      <c r="J107" s="288"/>
      <c r="K107" s="288"/>
      <c r="L107" s="20"/>
      <c r="M107" s="20"/>
      <c r="O107" s="20"/>
      <c r="P107" s="20"/>
      <c r="Q107" s="20"/>
      <c r="R107" s="20"/>
    </row>
    <row r="108" spans="1:18" s="110" customFormat="1" x14ac:dyDescent="0.2">
      <c r="A108" s="20"/>
      <c r="B108" s="291" t="s">
        <v>138</v>
      </c>
      <c r="C108" s="292"/>
      <c r="D108" s="302" t="s">
        <v>135</v>
      </c>
      <c r="E108" s="303"/>
      <c r="F108" s="304" t="s">
        <v>95</v>
      </c>
      <c r="G108" s="305"/>
      <c r="H108" s="64"/>
      <c r="I108" s="171"/>
      <c r="J108" s="64"/>
      <c r="K108" s="171"/>
      <c r="L108" s="20"/>
      <c r="M108" s="20"/>
      <c r="O108" s="20"/>
      <c r="P108" s="20"/>
      <c r="Q108" s="20"/>
      <c r="R108" s="20"/>
    </row>
    <row r="109" spans="1:18" s="110" customFormat="1" ht="15" x14ac:dyDescent="0.25">
      <c r="A109" s="176" t="s">
        <v>416</v>
      </c>
      <c r="B109" s="177">
        <v>2.7</v>
      </c>
      <c r="C109" s="67" t="s">
        <v>136</v>
      </c>
      <c r="D109" s="180">
        <v>1.5</v>
      </c>
      <c r="E109" s="67" t="s">
        <v>382</v>
      </c>
      <c r="F109" s="223">
        <f>ROUND(B109*D109,2)</f>
        <v>4.05</v>
      </c>
      <c r="G109" s="182" t="s">
        <v>8</v>
      </c>
      <c r="H109" s="64"/>
      <c r="I109" s="171"/>
      <c r="J109" s="64"/>
      <c r="K109" s="171"/>
      <c r="L109" s="20"/>
      <c r="M109" s="20"/>
      <c r="O109" s="20"/>
      <c r="P109" s="20"/>
      <c r="Q109" s="20"/>
      <c r="R109" s="20"/>
    </row>
    <row r="110" spans="1:18" s="110" customFormat="1" ht="15" x14ac:dyDescent="0.25">
      <c r="A110" s="20"/>
      <c r="B110" s="25"/>
      <c r="C110" s="26"/>
      <c r="D110" s="28"/>
      <c r="E110" s="28"/>
      <c r="F110" s="28"/>
      <c r="G110" s="28"/>
      <c r="H110" s="28"/>
      <c r="I110" s="20"/>
      <c r="J110" s="28"/>
      <c r="K110" s="20"/>
      <c r="L110" s="20"/>
      <c r="M110" s="20"/>
      <c r="O110" s="20"/>
      <c r="P110" s="20"/>
      <c r="Q110" s="20"/>
      <c r="R110" s="20"/>
    </row>
    <row r="111" spans="1:18" s="110" customFormat="1" ht="15" x14ac:dyDescent="0.2">
      <c r="A111" s="293" t="s">
        <v>118</v>
      </c>
      <c r="B111" s="294"/>
      <c r="C111" s="294"/>
      <c r="D111" s="294"/>
      <c r="E111" s="294"/>
      <c r="F111" s="294"/>
      <c r="G111" s="294"/>
      <c r="H111" s="294"/>
      <c r="I111" s="295"/>
      <c r="J111" s="79">
        <f>F109</f>
        <v>4.05</v>
      </c>
      <c r="K111" s="80" t="s">
        <v>8</v>
      </c>
      <c r="L111" s="20"/>
      <c r="M111" s="20"/>
      <c r="O111" s="20"/>
      <c r="P111" s="20"/>
      <c r="Q111" s="20"/>
      <c r="R111" s="20"/>
    </row>
    <row r="112" spans="1:18" s="110" customFormat="1" ht="15" x14ac:dyDescent="0.25">
      <c r="A112" s="20"/>
      <c r="B112" s="25"/>
      <c r="C112" s="26"/>
      <c r="D112" s="28"/>
      <c r="E112" s="28"/>
      <c r="F112" s="28"/>
      <c r="G112" s="28"/>
      <c r="H112" s="28"/>
      <c r="I112" s="20"/>
      <c r="J112" s="28"/>
      <c r="K112" s="20"/>
      <c r="L112" s="20"/>
      <c r="M112" s="20"/>
      <c r="O112" s="20"/>
      <c r="P112" s="20"/>
      <c r="Q112" s="20"/>
      <c r="R112" s="20"/>
    </row>
    <row r="113" spans="1:18" s="110" customFormat="1" ht="15" x14ac:dyDescent="0.2">
      <c r="A113" s="296" t="s">
        <v>119</v>
      </c>
      <c r="B113" s="297"/>
      <c r="C113" s="297"/>
      <c r="D113" s="297"/>
      <c r="E113" s="297"/>
      <c r="F113" s="297"/>
      <c r="G113" s="297"/>
      <c r="H113" s="297"/>
      <c r="I113" s="298"/>
      <c r="J113" s="95">
        <v>0</v>
      </c>
      <c r="K113" s="87" t="s">
        <v>8</v>
      </c>
      <c r="L113" s="87"/>
      <c r="M113" s="65"/>
      <c r="O113" s="20"/>
      <c r="P113" s="20"/>
      <c r="Q113" s="20"/>
      <c r="R113" s="20"/>
    </row>
    <row r="114" spans="1:18" s="110" customFormat="1" ht="15" x14ac:dyDescent="0.2">
      <c r="A114" s="299" t="s">
        <v>378</v>
      </c>
      <c r="B114" s="300"/>
      <c r="C114" s="300"/>
      <c r="D114" s="300"/>
      <c r="E114" s="300"/>
      <c r="F114" s="300"/>
      <c r="G114" s="300"/>
      <c r="H114" s="300"/>
      <c r="I114" s="301"/>
      <c r="J114" s="91">
        <f>J115-J113</f>
        <v>4.05</v>
      </c>
      <c r="K114" s="92" t="s">
        <v>8</v>
      </c>
      <c r="L114" s="84"/>
      <c r="M114" s="85"/>
      <c r="O114" s="20"/>
      <c r="P114" s="20"/>
      <c r="Q114" s="20"/>
      <c r="R114" s="20"/>
    </row>
    <row r="115" spans="1:18" s="110" customFormat="1" ht="15" x14ac:dyDescent="0.2">
      <c r="A115" s="325" t="s">
        <v>121</v>
      </c>
      <c r="B115" s="326"/>
      <c r="C115" s="326"/>
      <c r="D115" s="326"/>
      <c r="E115" s="326"/>
      <c r="F115" s="326"/>
      <c r="G115" s="326"/>
      <c r="H115" s="326"/>
      <c r="I115" s="327"/>
      <c r="J115" s="81">
        <f>J111</f>
        <v>4.05</v>
      </c>
      <c r="K115" s="82" t="s">
        <v>8</v>
      </c>
      <c r="L115" s="90"/>
      <c r="M115" s="83"/>
      <c r="O115" s="20"/>
      <c r="P115" s="20"/>
      <c r="Q115" s="20"/>
      <c r="R115" s="20"/>
    </row>
    <row r="116" spans="1:18" s="110" customFormat="1" ht="15" x14ac:dyDescent="0.2">
      <c r="A116" s="157"/>
      <c r="B116" s="157"/>
      <c r="C116" s="157"/>
      <c r="D116" s="157"/>
      <c r="E116" s="157"/>
      <c r="F116" s="157"/>
      <c r="G116" s="157"/>
      <c r="H116" s="157"/>
      <c r="I116" s="157"/>
      <c r="J116" s="158"/>
      <c r="K116" s="159"/>
      <c r="L116" s="90"/>
      <c r="M116" s="83"/>
      <c r="O116" s="20"/>
      <c r="P116" s="20"/>
      <c r="Q116" s="20"/>
      <c r="R116" s="20"/>
    </row>
    <row r="117" spans="1:18" s="110" customFormat="1" ht="15" customHeight="1" x14ac:dyDescent="0.25">
      <c r="A117" s="306" t="s">
        <v>442</v>
      </c>
      <c r="B117" s="307"/>
      <c r="C117" s="307"/>
      <c r="D117" s="307"/>
      <c r="E117" s="307"/>
      <c r="F117" s="307"/>
      <c r="G117" s="307"/>
      <c r="H117" s="307"/>
      <c r="I117" s="307"/>
      <c r="J117" s="307"/>
      <c r="K117" s="307"/>
      <c r="L117" s="307"/>
      <c r="M117" s="308"/>
      <c r="O117" s="20"/>
      <c r="P117" s="20"/>
      <c r="Q117" s="20"/>
      <c r="R117" s="20"/>
    </row>
    <row r="118" spans="1:18" s="110" customFormat="1" ht="15" x14ac:dyDescent="0.25">
      <c r="A118" s="20"/>
      <c r="B118" s="25"/>
      <c r="C118" s="26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O118" s="20"/>
      <c r="P118" s="20"/>
      <c r="Q118" s="20"/>
      <c r="R118" s="20"/>
    </row>
    <row r="119" spans="1:18" s="110" customFormat="1" x14ac:dyDescent="0.2">
      <c r="A119" s="28" t="s">
        <v>128</v>
      </c>
      <c r="B119" s="28"/>
      <c r="C119" s="28"/>
      <c r="D119" s="288"/>
      <c r="E119" s="288"/>
      <c r="F119" s="288"/>
      <c r="G119" s="288"/>
      <c r="H119" s="288"/>
      <c r="I119" s="288"/>
      <c r="J119" s="288"/>
      <c r="K119" s="288"/>
      <c r="L119" s="20"/>
      <c r="M119" s="20"/>
      <c r="O119" s="20"/>
      <c r="P119" s="20"/>
      <c r="Q119" s="20"/>
      <c r="R119" s="20"/>
    </row>
    <row r="120" spans="1:18" s="110" customFormat="1" x14ac:dyDescent="0.2">
      <c r="A120" s="20"/>
      <c r="B120" s="291" t="s">
        <v>138</v>
      </c>
      <c r="C120" s="292"/>
      <c r="D120" s="302" t="s">
        <v>135</v>
      </c>
      <c r="E120" s="303"/>
      <c r="F120" s="304" t="s">
        <v>393</v>
      </c>
      <c r="G120" s="305"/>
      <c r="H120" s="304" t="s">
        <v>383</v>
      </c>
      <c r="I120" s="305"/>
      <c r="J120" s="64"/>
      <c r="K120" s="171"/>
      <c r="L120" s="20"/>
      <c r="M120" s="20"/>
      <c r="O120" s="20"/>
      <c r="P120" s="20"/>
      <c r="Q120" s="20"/>
      <c r="R120" s="20"/>
    </row>
    <row r="121" spans="1:18" s="110" customFormat="1" ht="15" x14ac:dyDescent="0.25">
      <c r="A121" s="176" t="s">
        <v>416</v>
      </c>
      <c r="B121" s="177">
        <v>2.7</v>
      </c>
      <c r="C121" s="67" t="s">
        <v>136</v>
      </c>
      <c r="D121" s="180">
        <v>1.5</v>
      </c>
      <c r="E121" s="67" t="s">
        <v>136</v>
      </c>
      <c r="F121" s="224">
        <v>0.05</v>
      </c>
      <c r="G121" s="226" t="s">
        <v>384</v>
      </c>
      <c r="H121" s="224">
        <f>ROUND(B121*D121*F121,2)</f>
        <v>0.2</v>
      </c>
      <c r="I121" s="225" t="s">
        <v>11</v>
      </c>
      <c r="J121" s="64"/>
      <c r="K121" s="171"/>
      <c r="L121" s="20"/>
      <c r="M121" s="20"/>
      <c r="O121" s="20"/>
      <c r="P121" s="20"/>
      <c r="Q121" s="20"/>
      <c r="R121" s="20"/>
    </row>
    <row r="122" spans="1:18" s="110" customFormat="1" ht="15" x14ac:dyDescent="0.25">
      <c r="A122" s="20"/>
      <c r="B122" s="25"/>
      <c r="C122" s="26"/>
      <c r="D122" s="28"/>
      <c r="E122" s="28"/>
      <c r="F122" s="28"/>
      <c r="G122" s="28"/>
      <c r="H122" s="28"/>
      <c r="I122" s="20"/>
      <c r="J122" s="28"/>
      <c r="K122" s="20"/>
      <c r="L122" s="20"/>
      <c r="M122" s="20"/>
      <c r="O122" s="20"/>
      <c r="P122" s="20"/>
      <c r="Q122" s="20"/>
      <c r="R122" s="20"/>
    </row>
    <row r="123" spans="1:18" s="110" customFormat="1" ht="15" x14ac:dyDescent="0.2">
      <c r="A123" s="293" t="s">
        <v>118</v>
      </c>
      <c r="B123" s="294"/>
      <c r="C123" s="294"/>
      <c r="D123" s="294"/>
      <c r="E123" s="294"/>
      <c r="F123" s="294"/>
      <c r="G123" s="294"/>
      <c r="H123" s="294"/>
      <c r="I123" s="295"/>
      <c r="J123" s="79">
        <f>H121</f>
        <v>0.2</v>
      </c>
      <c r="K123" s="80" t="s">
        <v>11</v>
      </c>
      <c r="L123" s="20"/>
      <c r="M123" s="20"/>
      <c r="O123" s="20"/>
      <c r="P123" s="20"/>
      <c r="Q123" s="20"/>
      <c r="R123" s="20"/>
    </row>
    <row r="124" spans="1:18" s="110" customFormat="1" ht="15" x14ac:dyDescent="0.25">
      <c r="A124" s="20"/>
      <c r="B124" s="25"/>
      <c r="C124" s="26"/>
      <c r="D124" s="28"/>
      <c r="E124" s="28"/>
      <c r="F124" s="28"/>
      <c r="G124" s="28"/>
      <c r="H124" s="28"/>
      <c r="I124" s="20"/>
      <c r="J124" s="28"/>
      <c r="K124" s="20"/>
      <c r="L124" s="20"/>
      <c r="M124" s="20"/>
      <c r="O124" s="20"/>
      <c r="P124" s="20"/>
      <c r="Q124" s="20"/>
      <c r="R124" s="20"/>
    </row>
    <row r="125" spans="1:18" s="110" customFormat="1" ht="15" x14ac:dyDescent="0.2">
      <c r="A125" s="296" t="s">
        <v>119</v>
      </c>
      <c r="B125" s="297"/>
      <c r="C125" s="297"/>
      <c r="D125" s="297"/>
      <c r="E125" s="297"/>
      <c r="F125" s="297"/>
      <c r="G125" s="297"/>
      <c r="H125" s="297"/>
      <c r="I125" s="298"/>
      <c r="J125" s="95">
        <v>0</v>
      </c>
      <c r="K125" s="87" t="s">
        <v>11</v>
      </c>
      <c r="L125" s="87"/>
      <c r="M125" s="65"/>
      <c r="O125" s="20"/>
      <c r="P125" s="20"/>
      <c r="Q125" s="20"/>
      <c r="R125" s="20"/>
    </row>
    <row r="126" spans="1:18" s="110" customFormat="1" ht="15" x14ac:dyDescent="0.2">
      <c r="A126" s="299" t="s">
        <v>378</v>
      </c>
      <c r="B126" s="300"/>
      <c r="C126" s="300"/>
      <c r="D126" s="300"/>
      <c r="E126" s="300"/>
      <c r="F126" s="300"/>
      <c r="G126" s="300"/>
      <c r="H126" s="300"/>
      <c r="I126" s="301"/>
      <c r="J126" s="91">
        <f>J127-J125</f>
        <v>0.2</v>
      </c>
      <c r="K126" s="92" t="s">
        <v>11</v>
      </c>
      <c r="L126" s="84"/>
      <c r="M126" s="85"/>
      <c r="O126" s="20"/>
      <c r="P126" s="20"/>
      <c r="Q126" s="20"/>
      <c r="R126" s="20"/>
    </row>
    <row r="127" spans="1:18" s="110" customFormat="1" ht="15" x14ac:dyDescent="0.2">
      <c r="A127" s="325" t="s">
        <v>121</v>
      </c>
      <c r="B127" s="326"/>
      <c r="C127" s="326"/>
      <c r="D127" s="326"/>
      <c r="E127" s="326"/>
      <c r="F127" s="326"/>
      <c r="G127" s="326"/>
      <c r="H127" s="326"/>
      <c r="I127" s="327"/>
      <c r="J127" s="81">
        <f>J123</f>
        <v>0.2</v>
      </c>
      <c r="K127" s="82" t="s">
        <v>11</v>
      </c>
      <c r="L127" s="90"/>
      <c r="M127" s="83"/>
      <c r="O127" s="20"/>
      <c r="P127" s="20"/>
      <c r="Q127" s="20"/>
      <c r="R127" s="20"/>
    </row>
    <row r="128" spans="1:18" s="110" customFormat="1" x14ac:dyDescent="0.2">
      <c r="A128" s="28"/>
      <c r="B128" s="28"/>
      <c r="C128" s="28"/>
      <c r="D128" s="198"/>
      <c r="E128" s="198"/>
      <c r="F128" s="198"/>
      <c r="G128" s="198"/>
      <c r="H128" s="198"/>
      <c r="I128" s="198"/>
      <c r="J128" s="198"/>
      <c r="K128" s="198"/>
      <c r="L128" s="20"/>
      <c r="M128" s="20"/>
      <c r="O128" s="20"/>
      <c r="P128" s="20"/>
      <c r="Q128" s="20"/>
      <c r="R128" s="20"/>
    </row>
    <row r="129" spans="1:18" s="110" customFormat="1" ht="30.75" customHeight="1" x14ac:dyDescent="0.25">
      <c r="A129" s="306" t="s">
        <v>441</v>
      </c>
      <c r="B129" s="307"/>
      <c r="C129" s="307"/>
      <c r="D129" s="307"/>
      <c r="E129" s="307"/>
      <c r="F129" s="307"/>
      <c r="G129" s="307"/>
      <c r="H129" s="307"/>
      <c r="I129" s="307"/>
      <c r="J129" s="307"/>
      <c r="K129" s="307"/>
      <c r="L129" s="307"/>
      <c r="M129" s="308"/>
      <c r="O129" s="20"/>
      <c r="P129" s="20"/>
      <c r="Q129" s="20"/>
      <c r="R129" s="20"/>
    </row>
    <row r="130" spans="1:18" s="110" customFormat="1" ht="15" x14ac:dyDescent="0.25">
      <c r="A130" s="20"/>
      <c r="B130" s="25"/>
      <c r="C130" s="26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O130" s="20"/>
      <c r="P130" s="20"/>
      <c r="Q130" s="20"/>
      <c r="R130" s="20"/>
    </row>
    <row r="131" spans="1:18" s="110" customFormat="1" x14ac:dyDescent="0.2">
      <c r="A131" s="28" t="s">
        <v>128</v>
      </c>
      <c r="B131" s="28"/>
      <c r="C131" s="28"/>
      <c r="D131" s="288"/>
      <c r="E131" s="288"/>
      <c r="F131" s="288"/>
      <c r="G131" s="288"/>
      <c r="H131" s="288"/>
      <c r="I131" s="288"/>
      <c r="J131" s="288"/>
      <c r="K131" s="288"/>
      <c r="L131" s="20"/>
      <c r="M131" s="20"/>
      <c r="O131" s="20"/>
      <c r="P131" s="20"/>
      <c r="Q131" s="20"/>
      <c r="R131" s="20"/>
    </row>
    <row r="132" spans="1:18" s="110" customFormat="1" x14ac:dyDescent="0.2">
      <c r="A132" s="28"/>
      <c r="B132" s="291" t="s">
        <v>403</v>
      </c>
      <c r="C132" s="292"/>
      <c r="D132" s="302" t="s">
        <v>418</v>
      </c>
      <c r="E132" s="303"/>
      <c r="F132" s="304" t="s">
        <v>420</v>
      </c>
      <c r="G132" s="305"/>
      <c r="H132" s="304" t="s">
        <v>419</v>
      </c>
      <c r="I132" s="305"/>
      <c r="J132" s="64"/>
      <c r="K132" s="171"/>
      <c r="L132" s="20"/>
      <c r="M132" s="20"/>
      <c r="O132" s="20"/>
      <c r="P132" s="20"/>
      <c r="Q132" s="20"/>
      <c r="R132" s="20"/>
    </row>
    <row r="133" spans="1:18" s="110" customFormat="1" ht="15" x14ac:dyDescent="0.25">
      <c r="A133" s="173" t="s">
        <v>129</v>
      </c>
      <c r="B133" s="177">
        <f>2.7*2</f>
        <v>5.4</v>
      </c>
      <c r="C133" s="67" t="s">
        <v>417</v>
      </c>
      <c r="D133" s="180">
        <f>1.5*2</f>
        <v>3</v>
      </c>
      <c r="E133" s="67" t="s">
        <v>136</v>
      </c>
      <c r="F133" s="224">
        <v>0.1</v>
      </c>
      <c r="G133" s="226" t="s">
        <v>384</v>
      </c>
      <c r="H133" s="224">
        <f>ROUND((B133+D133)*F133,2)</f>
        <v>0.84</v>
      </c>
      <c r="I133" s="225" t="s">
        <v>8</v>
      </c>
      <c r="J133" s="64"/>
      <c r="K133" s="171"/>
      <c r="L133" s="20"/>
      <c r="M133" s="20"/>
      <c r="O133" s="20"/>
      <c r="P133" s="20"/>
      <c r="Q133" s="20"/>
      <c r="R133" s="20"/>
    </row>
    <row r="134" spans="1:18" s="110" customFormat="1" ht="15" x14ac:dyDescent="0.25">
      <c r="A134" s="20"/>
      <c r="B134" s="25"/>
      <c r="C134" s="26"/>
      <c r="D134" s="28"/>
      <c r="E134" s="28"/>
      <c r="F134" s="28"/>
      <c r="G134" s="28"/>
      <c r="H134" s="28"/>
      <c r="I134" s="20"/>
      <c r="J134" s="28"/>
      <c r="K134" s="20"/>
      <c r="L134" s="20"/>
      <c r="M134" s="20"/>
      <c r="O134" s="20"/>
      <c r="P134" s="20"/>
      <c r="Q134" s="20"/>
      <c r="R134" s="20"/>
    </row>
    <row r="135" spans="1:18" s="110" customFormat="1" ht="15" x14ac:dyDescent="0.2">
      <c r="A135" s="293" t="s">
        <v>118</v>
      </c>
      <c r="B135" s="294"/>
      <c r="C135" s="294"/>
      <c r="D135" s="294"/>
      <c r="E135" s="294"/>
      <c r="F135" s="294"/>
      <c r="G135" s="294"/>
      <c r="H135" s="294"/>
      <c r="I135" s="295"/>
      <c r="J135" s="79">
        <f>H133</f>
        <v>0.84</v>
      </c>
      <c r="K135" s="80" t="s">
        <v>8</v>
      </c>
      <c r="L135" s="20"/>
      <c r="M135" s="20"/>
      <c r="O135" s="20"/>
      <c r="P135" s="20"/>
      <c r="Q135" s="20"/>
      <c r="R135" s="20"/>
    </row>
    <row r="136" spans="1:18" s="110" customFormat="1" ht="15" x14ac:dyDescent="0.25">
      <c r="A136" s="20"/>
      <c r="B136" s="25"/>
      <c r="C136" s="26"/>
      <c r="D136" s="28"/>
      <c r="E136" s="28"/>
      <c r="F136" s="28"/>
      <c r="G136" s="28"/>
      <c r="H136" s="28"/>
      <c r="I136" s="20"/>
      <c r="J136" s="28"/>
      <c r="K136" s="20"/>
      <c r="L136" s="20"/>
      <c r="M136" s="20"/>
      <c r="O136" s="20"/>
      <c r="P136" s="20"/>
      <c r="Q136" s="20"/>
      <c r="R136" s="20"/>
    </row>
    <row r="137" spans="1:18" s="110" customFormat="1" ht="15" x14ac:dyDescent="0.2">
      <c r="A137" s="296" t="s">
        <v>119</v>
      </c>
      <c r="B137" s="297"/>
      <c r="C137" s="297"/>
      <c r="D137" s="297"/>
      <c r="E137" s="297"/>
      <c r="F137" s="297"/>
      <c r="G137" s="297"/>
      <c r="H137" s="297"/>
      <c r="I137" s="298"/>
      <c r="J137" s="95">
        <v>0</v>
      </c>
      <c r="K137" s="87" t="s">
        <v>8</v>
      </c>
      <c r="L137" s="87"/>
      <c r="M137" s="65"/>
      <c r="O137" s="20"/>
      <c r="P137" s="20"/>
      <c r="Q137" s="20"/>
      <c r="R137" s="20"/>
    </row>
    <row r="138" spans="1:18" s="110" customFormat="1" ht="15" x14ac:dyDescent="0.2">
      <c r="A138" s="299" t="s">
        <v>378</v>
      </c>
      <c r="B138" s="300"/>
      <c r="C138" s="300"/>
      <c r="D138" s="300"/>
      <c r="E138" s="300"/>
      <c r="F138" s="300"/>
      <c r="G138" s="300"/>
      <c r="H138" s="300"/>
      <c r="I138" s="301"/>
      <c r="J138" s="91">
        <f>J139-J137</f>
        <v>0.84</v>
      </c>
      <c r="K138" s="92" t="s">
        <v>8</v>
      </c>
      <c r="L138" s="84"/>
      <c r="M138" s="85"/>
      <c r="O138" s="20"/>
      <c r="P138" s="20"/>
      <c r="Q138" s="20"/>
      <c r="R138" s="20"/>
    </row>
    <row r="139" spans="1:18" s="110" customFormat="1" ht="15" x14ac:dyDescent="0.2">
      <c r="A139" s="325" t="s">
        <v>121</v>
      </c>
      <c r="B139" s="326"/>
      <c r="C139" s="326"/>
      <c r="D139" s="326"/>
      <c r="E139" s="326"/>
      <c r="F139" s="326"/>
      <c r="G139" s="326"/>
      <c r="H139" s="326"/>
      <c r="I139" s="327"/>
      <c r="J139" s="81">
        <f>J135</f>
        <v>0.84</v>
      </c>
      <c r="K139" s="82" t="s">
        <v>8</v>
      </c>
      <c r="L139" s="90"/>
      <c r="M139" s="83"/>
      <c r="O139" s="20"/>
      <c r="P139" s="20"/>
      <c r="Q139" s="20"/>
      <c r="R139" s="20"/>
    </row>
    <row r="140" spans="1:18" s="110" customFormat="1" x14ac:dyDescent="0.2">
      <c r="A140" s="28"/>
      <c r="B140" s="28"/>
      <c r="C140" s="28"/>
      <c r="D140" s="198"/>
      <c r="E140" s="198"/>
      <c r="F140" s="198"/>
      <c r="G140" s="198"/>
      <c r="H140" s="198"/>
      <c r="I140" s="198"/>
      <c r="J140" s="198"/>
      <c r="K140" s="198"/>
      <c r="L140" s="20"/>
      <c r="M140" s="20"/>
      <c r="O140" s="20"/>
      <c r="P140" s="20"/>
      <c r="Q140" s="20"/>
      <c r="R140" s="20"/>
    </row>
    <row r="141" spans="1:18" s="110" customFormat="1" ht="27.75" customHeight="1" x14ac:dyDescent="0.25">
      <c r="A141" s="306" t="s">
        <v>440</v>
      </c>
      <c r="B141" s="307"/>
      <c r="C141" s="307"/>
      <c r="D141" s="307"/>
      <c r="E141" s="307"/>
      <c r="F141" s="307"/>
      <c r="G141" s="307"/>
      <c r="H141" s="307"/>
      <c r="I141" s="307"/>
      <c r="J141" s="307"/>
      <c r="K141" s="307"/>
      <c r="L141" s="307"/>
      <c r="M141" s="308"/>
      <c r="O141" s="20"/>
      <c r="P141" s="20"/>
      <c r="Q141" s="20"/>
      <c r="R141" s="20"/>
    </row>
    <row r="142" spans="1:18" s="110" customFormat="1" ht="15" x14ac:dyDescent="0.25">
      <c r="A142" s="20"/>
      <c r="B142" s="25"/>
      <c r="C142" s="26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O142" s="20"/>
      <c r="P142" s="20"/>
      <c r="Q142" s="20"/>
      <c r="R142" s="20"/>
    </row>
    <row r="143" spans="1:18" s="110" customFormat="1" x14ac:dyDescent="0.2">
      <c r="A143" s="28" t="s">
        <v>128</v>
      </c>
      <c r="B143" s="28"/>
      <c r="C143" s="28"/>
      <c r="D143" s="288"/>
      <c r="E143" s="288"/>
      <c r="F143" s="288"/>
      <c r="G143" s="288"/>
      <c r="H143" s="288"/>
      <c r="I143" s="288"/>
      <c r="J143" s="288"/>
      <c r="K143" s="288"/>
      <c r="L143" s="20"/>
      <c r="M143" s="20"/>
      <c r="O143" s="20"/>
      <c r="P143" s="20"/>
      <c r="Q143" s="20"/>
      <c r="R143" s="20"/>
    </row>
    <row r="144" spans="1:18" s="110" customFormat="1" x14ac:dyDescent="0.2">
      <c r="A144" s="20"/>
      <c r="B144" s="291" t="s">
        <v>138</v>
      </c>
      <c r="C144" s="292"/>
      <c r="D144" s="302" t="s">
        <v>135</v>
      </c>
      <c r="E144" s="303"/>
      <c r="F144" s="304" t="s">
        <v>95</v>
      </c>
      <c r="G144" s="305"/>
      <c r="H144" s="64"/>
      <c r="I144" s="171"/>
      <c r="J144" s="64"/>
      <c r="K144" s="171"/>
      <c r="L144" s="20"/>
      <c r="M144" s="20"/>
      <c r="O144" s="20"/>
      <c r="P144" s="20"/>
      <c r="Q144" s="20"/>
      <c r="R144" s="20"/>
    </row>
    <row r="145" spans="1:18" s="110" customFormat="1" ht="15" x14ac:dyDescent="0.25">
      <c r="A145" s="176" t="s">
        <v>416</v>
      </c>
      <c r="B145" s="177">
        <v>2.7</v>
      </c>
      <c r="C145" s="67" t="s">
        <v>136</v>
      </c>
      <c r="D145" s="180">
        <v>1.5</v>
      </c>
      <c r="E145" s="67" t="s">
        <v>382</v>
      </c>
      <c r="F145" s="223">
        <f>ROUND(B145*D145,2)</f>
        <v>4.05</v>
      </c>
      <c r="G145" s="182" t="s">
        <v>8</v>
      </c>
      <c r="H145" s="64"/>
      <c r="I145" s="171"/>
      <c r="J145" s="64"/>
      <c r="K145" s="171"/>
      <c r="L145" s="20"/>
      <c r="M145" s="20"/>
      <c r="O145" s="20"/>
      <c r="P145" s="20"/>
      <c r="Q145" s="20"/>
      <c r="R145" s="20"/>
    </row>
    <row r="146" spans="1:18" s="110" customFormat="1" ht="15" x14ac:dyDescent="0.25">
      <c r="A146" s="20"/>
      <c r="B146" s="25"/>
      <c r="C146" s="26"/>
      <c r="D146" s="28"/>
      <c r="E146" s="28"/>
      <c r="F146" s="28"/>
      <c r="G146" s="28"/>
      <c r="H146" s="28"/>
      <c r="I146" s="20"/>
      <c r="J146" s="28"/>
      <c r="K146" s="20"/>
      <c r="L146" s="20"/>
      <c r="M146" s="20"/>
      <c r="O146" s="20"/>
      <c r="P146" s="20"/>
      <c r="Q146" s="20"/>
      <c r="R146" s="20"/>
    </row>
    <row r="147" spans="1:18" s="110" customFormat="1" ht="15" x14ac:dyDescent="0.2">
      <c r="A147" s="293" t="s">
        <v>118</v>
      </c>
      <c r="B147" s="294"/>
      <c r="C147" s="294"/>
      <c r="D147" s="294"/>
      <c r="E147" s="294"/>
      <c r="F147" s="294"/>
      <c r="G147" s="294"/>
      <c r="H147" s="294"/>
      <c r="I147" s="295"/>
      <c r="J147" s="79">
        <f>F145</f>
        <v>4.05</v>
      </c>
      <c r="K147" s="80" t="s">
        <v>8</v>
      </c>
      <c r="L147" s="20"/>
      <c r="M147" s="20"/>
      <c r="O147" s="20"/>
      <c r="P147" s="20"/>
      <c r="Q147" s="20"/>
      <c r="R147" s="20"/>
    </row>
    <row r="148" spans="1:18" s="110" customFormat="1" ht="15" x14ac:dyDescent="0.25">
      <c r="A148" s="20"/>
      <c r="B148" s="25"/>
      <c r="C148" s="26"/>
      <c r="D148" s="28"/>
      <c r="E148" s="28"/>
      <c r="F148" s="28"/>
      <c r="G148" s="28"/>
      <c r="H148" s="28"/>
      <c r="I148" s="20"/>
      <c r="J148" s="28"/>
      <c r="K148" s="20"/>
      <c r="L148" s="20"/>
      <c r="M148" s="20"/>
      <c r="O148" s="20"/>
      <c r="P148" s="20"/>
      <c r="Q148" s="20"/>
      <c r="R148" s="20"/>
    </row>
    <row r="149" spans="1:18" s="110" customFormat="1" ht="15" x14ac:dyDescent="0.2">
      <c r="A149" s="296" t="s">
        <v>119</v>
      </c>
      <c r="B149" s="297"/>
      <c r="C149" s="297"/>
      <c r="D149" s="297"/>
      <c r="E149" s="297"/>
      <c r="F149" s="297"/>
      <c r="G149" s="297"/>
      <c r="H149" s="297"/>
      <c r="I149" s="298"/>
      <c r="J149" s="95">
        <v>0</v>
      </c>
      <c r="K149" s="87" t="s">
        <v>8</v>
      </c>
      <c r="L149" s="87"/>
      <c r="M149" s="65"/>
      <c r="O149" s="20"/>
      <c r="P149" s="20"/>
      <c r="Q149" s="20"/>
      <c r="R149" s="20"/>
    </row>
    <row r="150" spans="1:18" s="110" customFormat="1" ht="15" x14ac:dyDescent="0.2">
      <c r="A150" s="299" t="s">
        <v>378</v>
      </c>
      <c r="B150" s="300"/>
      <c r="C150" s="300"/>
      <c r="D150" s="300"/>
      <c r="E150" s="300"/>
      <c r="F150" s="300"/>
      <c r="G150" s="300"/>
      <c r="H150" s="300"/>
      <c r="I150" s="301"/>
      <c r="J150" s="91">
        <f>J151-J149</f>
        <v>4.05</v>
      </c>
      <c r="K150" s="92" t="s">
        <v>8</v>
      </c>
      <c r="L150" s="84"/>
      <c r="M150" s="85"/>
      <c r="O150" s="20"/>
      <c r="P150" s="20"/>
      <c r="Q150" s="20"/>
      <c r="R150" s="20"/>
    </row>
    <row r="151" spans="1:18" s="110" customFormat="1" ht="15" x14ac:dyDescent="0.2">
      <c r="A151" s="325" t="s">
        <v>121</v>
      </c>
      <c r="B151" s="326"/>
      <c r="C151" s="326"/>
      <c r="D151" s="326"/>
      <c r="E151" s="326"/>
      <c r="F151" s="326"/>
      <c r="G151" s="326"/>
      <c r="H151" s="326"/>
      <c r="I151" s="327"/>
      <c r="J151" s="81">
        <f>J147</f>
        <v>4.05</v>
      </c>
      <c r="K151" s="82" t="s">
        <v>8</v>
      </c>
      <c r="L151" s="90"/>
      <c r="M151" s="83"/>
      <c r="O151" s="20"/>
      <c r="P151" s="20"/>
      <c r="Q151" s="20"/>
      <c r="R151" s="20"/>
    </row>
    <row r="152" spans="1:18" s="110" customFormat="1" x14ac:dyDescent="0.2">
      <c r="A152" s="28"/>
      <c r="B152" s="28"/>
      <c r="C152" s="28"/>
      <c r="D152" s="198"/>
      <c r="E152" s="198"/>
      <c r="F152" s="198"/>
      <c r="G152" s="198"/>
      <c r="H152" s="198"/>
      <c r="I152" s="198"/>
      <c r="J152" s="198"/>
      <c r="K152" s="198"/>
      <c r="L152" s="20"/>
      <c r="M152" s="20"/>
      <c r="O152" s="20"/>
      <c r="P152" s="20"/>
      <c r="Q152" s="20"/>
      <c r="R152" s="20"/>
    </row>
    <row r="153" spans="1:18" s="110" customFormat="1" ht="32.25" customHeight="1" x14ac:dyDescent="0.25">
      <c r="A153" s="306" t="s">
        <v>439</v>
      </c>
      <c r="B153" s="307"/>
      <c r="C153" s="307"/>
      <c r="D153" s="307"/>
      <c r="E153" s="307"/>
      <c r="F153" s="307"/>
      <c r="G153" s="307"/>
      <c r="H153" s="307"/>
      <c r="I153" s="307"/>
      <c r="J153" s="307"/>
      <c r="K153" s="307"/>
      <c r="L153" s="307"/>
      <c r="M153" s="308"/>
      <c r="O153" s="20"/>
      <c r="P153" s="20"/>
      <c r="Q153" s="20"/>
      <c r="R153" s="20"/>
    </row>
    <row r="154" spans="1:18" s="110" customFormat="1" ht="15" x14ac:dyDescent="0.25">
      <c r="A154" s="20"/>
      <c r="B154" s="25"/>
      <c r="C154" s="26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O154" s="20"/>
      <c r="P154" s="20"/>
      <c r="Q154" s="20"/>
      <c r="R154" s="20"/>
    </row>
    <row r="155" spans="1:18" s="110" customFormat="1" x14ac:dyDescent="0.2">
      <c r="A155" s="28" t="s">
        <v>128</v>
      </c>
      <c r="B155" s="28"/>
      <c r="C155" s="28"/>
      <c r="D155" s="288"/>
      <c r="E155" s="288"/>
      <c r="F155" s="288"/>
      <c r="G155" s="288"/>
      <c r="H155" s="288"/>
      <c r="I155" s="288"/>
      <c r="J155" s="288"/>
      <c r="K155" s="288"/>
      <c r="L155" s="20"/>
      <c r="M155" s="20"/>
      <c r="O155" s="20"/>
      <c r="P155" s="20"/>
      <c r="Q155" s="20"/>
      <c r="R155" s="20"/>
    </row>
    <row r="156" spans="1:18" s="110" customFormat="1" x14ac:dyDescent="0.2">
      <c r="A156" s="28"/>
      <c r="B156" s="291" t="s">
        <v>403</v>
      </c>
      <c r="C156" s="292"/>
      <c r="D156" s="302" t="s">
        <v>418</v>
      </c>
      <c r="E156" s="303"/>
      <c r="F156" s="304" t="s">
        <v>393</v>
      </c>
      <c r="G156" s="305"/>
      <c r="H156" s="304" t="s">
        <v>419</v>
      </c>
      <c r="I156" s="305"/>
      <c r="J156" s="64"/>
      <c r="K156" s="171"/>
      <c r="L156" s="20"/>
      <c r="M156" s="20"/>
      <c r="O156" s="20"/>
      <c r="P156" s="20"/>
      <c r="Q156" s="20"/>
      <c r="R156" s="20"/>
    </row>
    <row r="157" spans="1:18" s="110" customFormat="1" ht="15" x14ac:dyDescent="0.25">
      <c r="A157" s="173" t="s">
        <v>129</v>
      </c>
      <c r="B157" s="177">
        <v>5.4</v>
      </c>
      <c r="C157" s="67" t="s">
        <v>417</v>
      </c>
      <c r="D157" s="180">
        <f>1.5*2</f>
        <v>3</v>
      </c>
      <c r="E157" s="67" t="s">
        <v>136</v>
      </c>
      <c r="F157" s="224">
        <v>1.1100000000000001</v>
      </c>
      <c r="G157" s="226" t="s">
        <v>384</v>
      </c>
      <c r="H157" s="224">
        <f>ROUND((B157+D157)*F157,2)</f>
        <v>9.32</v>
      </c>
      <c r="I157" s="225" t="s">
        <v>8</v>
      </c>
      <c r="J157" s="64"/>
      <c r="K157" s="171"/>
      <c r="L157" s="20"/>
      <c r="M157" s="20"/>
      <c r="O157" s="20"/>
      <c r="P157" s="20"/>
      <c r="Q157" s="20"/>
      <c r="R157" s="20"/>
    </row>
    <row r="158" spans="1:18" s="110" customFormat="1" ht="15" x14ac:dyDescent="0.25">
      <c r="A158" s="173" t="s">
        <v>129</v>
      </c>
      <c r="B158" s="177">
        <v>2</v>
      </c>
      <c r="C158" s="67" t="s">
        <v>136</v>
      </c>
      <c r="D158" s="180">
        <v>3.14</v>
      </c>
      <c r="E158" s="67" t="s">
        <v>136</v>
      </c>
      <c r="F158" s="62">
        <f>0.35*0.3</f>
        <v>0.105</v>
      </c>
      <c r="G158" s="226" t="s">
        <v>384</v>
      </c>
      <c r="H158" s="62">
        <f>B158*D158*F158</f>
        <v>0.65939999999999999</v>
      </c>
      <c r="I158" s="225" t="s">
        <v>8</v>
      </c>
      <c r="J158" s="64"/>
      <c r="K158" s="171"/>
      <c r="L158" s="20"/>
      <c r="M158" s="20"/>
      <c r="O158" s="20"/>
      <c r="P158" s="20"/>
      <c r="Q158" s="20"/>
      <c r="R158" s="20"/>
    </row>
    <row r="159" spans="1:18" s="110" customFormat="1" ht="15" x14ac:dyDescent="0.25">
      <c r="A159" s="20"/>
      <c r="B159" s="25"/>
      <c r="C159" s="26"/>
      <c r="D159" s="28"/>
      <c r="E159" s="28"/>
      <c r="F159" s="28"/>
      <c r="G159" s="28"/>
      <c r="H159" s="28"/>
      <c r="I159" s="20"/>
      <c r="J159" s="28"/>
      <c r="K159" s="20"/>
      <c r="L159" s="20"/>
      <c r="M159" s="20"/>
      <c r="O159" s="20"/>
      <c r="P159" s="20"/>
      <c r="Q159" s="20"/>
      <c r="R159" s="20"/>
    </row>
    <row r="160" spans="1:18" s="110" customFormat="1" ht="15" x14ac:dyDescent="0.2">
      <c r="A160" s="293" t="s">
        <v>118</v>
      </c>
      <c r="B160" s="294"/>
      <c r="C160" s="294"/>
      <c r="D160" s="294"/>
      <c r="E160" s="294"/>
      <c r="F160" s="294"/>
      <c r="G160" s="294"/>
      <c r="H160" s="294"/>
      <c r="I160" s="295"/>
      <c r="J160" s="79">
        <f>SUM(H157:H158)</f>
        <v>9.9794</v>
      </c>
      <c r="K160" s="80" t="s">
        <v>8</v>
      </c>
      <c r="L160" s="20"/>
      <c r="M160" s="20"/>
      <c r="O160" s="20"/>
      <c r="P160" s="20"/>
      <c r="Q160" s="20"/>
      <c r="R160" s="20"/>
    </row>
    <row r="161" spans="1:18" s="110" customFormat="1" ht="15" x14ac:dyDescent="0.25">
      <c r="A161" s="20"/>
      <c r="B161" s="25"/>
      <c r="C161" s="26"/>
      <c r="D161" s="28"/>
      <c r="E161" s="28"/>
      <c r="F161" s="28"/>
      <c r="G161" s="28"/>
      <c r="H161" s="28"/>
      <c r="I161" s="20"/>
      <c r="J161" s="28"/>
      <c r="K161" s="20"/>
      <c r="L161" s="20"/>
      <c r="M161" s="20"/>
      <c r="O161" s="20"/>
      <c r="P161" s="20"/>
      <c r="Q161" s="20"/>
      <c r="R161" s="20"/>
    </row>
    <row r="162" spans="1:18" s="110" customFormat="1" ht="15" x14ac:dyDescent="0.2">
      <c r="A162" s="296" t="s">
        <v>119</v>
      </c>
      <c r="B162" s="297"/>
      <c r="C162" s="297"/>
      <c r="D162" s="297"/>
      <c r="E162" s="297"/>
      <c r="F162" s="297"/>
      <c r="G162" s="297"/>
      <c r="H162" s="297"/>
      <c r="I162" s="298"/>
      <c r="J162" s="95">
        <v>0</v>
      </c>
      <c r="K162" s="87" t="s">
        <v>8</v>
      </c>
      <c r="L162" s="87"/>
      <c r="M162" s="65"/>
      <c r="O162" s="20"/>
      <c r="P162" s="20"/>
      <c r="Q162" s="20"/>
      <c r="R162" s="20"/>
    </row>
    <row r="163" spans="1:18" s="110" customFormat="1" ht="15" x14ac:dyDescent="0.2">
      <c r="A163" s="299" t="s">
        <v>378</v>
      </c>
      <c r="B163" s="300"/>
      <c r="C163" s="300"/>
      <c r="D163" s="300"/>
      <c r="E163" s="300"/>
      <c r="F163" s="300"/>
      <c r="G163" s="300"/>
      <c r="H163" s="300"/>
      <c r="I163" s="301"/>
      <c r="J163" s="91">
        <f>J164-J162</f>
        <v>9.9794</v>
      </c>
      <c r="K163" s="92" t="s">
        <v>8</v>
      </c>
      <c r="L163" s="84"/>
      <c r="M163" s="85"/>
      <c r="O163" s="20"/>
      <c r="P163" s="20"/>
      <c r="Q163" s="20"/>
      <c r="R163" s="20"/>
    </row>
    <row r="164" spans="1:18" s="110" customFormat="1" ht="15" x14ac:dyDescent="0.2">
      <c r="A164" s="325" t="s">
        <v>121</v>
      </c>
      <c r="B164" s="326"/>
      <c r="C164" s="326"/>
      <c r="D164" s="326"/>
      <c r="E164" s="326"/>
      <c r="F164" s="326"/>
      <c r="G164" s="326"/>
      <c r="H164" s="326"/>
      <c r="I164" s="327"/>
      <c r="J164" s="81">
        <f>J160</f>
        <v>9.9794</v>
      </c>
      <c r="K164" s="82" t="s">
        <v>8</v>
      </c>
      <c r="L164" s="90"/>
      <c r="M164" s="83"/>
      <c r="O164" s="20"/>
      <c r="P164" s="20"/>
      <c r="Q164" s="20"/>
      <c r="R164" s="20"/>
    </row>
    <row r="165" spans="1:18" s="110" customFormat="1" x14ac:dyDescent="0.2">
      <c r="A165" s="28"/>
      <c r="B165" s="28"/>
      <c r="C165" s="28"/>
      <c r="D165" s="198"/>
      <c r="E165" s="198"/>
      <c r="F165" s="198"/>
      <c r="G165" s="198"/>
      <c r="H165" s="198"/>
      <c r="I165" s="198"/>
      <c r="J165" s="198"/>
      <c r="K165" s="198"/>
      <c r="L165" s="20"/>
      <c r="M165" s="20"/>
      <c r="O165" s="20"/>
      <c r="P165" s="20"/>
      <c r="Q165" s="20"/>
      <c r="R165" s="20"/>
    </row>
    <row r="166" spans="1:18" s="110" customFormat="1" ht="31.5" customHeight="1" x14ac:dyDescent="0.25">
      <c r="A166" s="306" t="s">
        <v>438</v>
      </c>
      <c r="B166" s="307"/>
      <c r="C166" s="307"/>
      <c r="D166" s="307"/>
      <c r="E166" s="307"/>
      <c r="F166" s="307"/>
      <c r="G166" s="307"/>
      <c r="H166" s="307"/>
      <c r="I166" s="307"/>
      <c r="J166" s="307"/>
      <c r="K166" s="307"/>
      <c r="L166" s="307"/>
      <c r="M166" s="308"/>
      <c r="O166" s="20"/>
      <c r="P166" s="20"/>
      <c r="Q166" s="20"/>
      <c r="R166" s="20"/>
    </row>
    <row r="167" spans="1:18" s="110" customFormat="1" ht="15" x14ac:dyDescent="0.25">
      <c r="A167" s="20"/>
      <c r="B167" s="25"/>
      <c r="C167" s="26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O167" s="20"/>
      <c r="P167" s="20"/>
      <c r="Q167" s="20"/>
      <c r="R167" s="20"/>
    </row>
    <row r="168" spans="1:18" s="110" customFormat="1" x14ac:dyDescent="0.2">
      <c r="A168" s="28" t="s">
        <v>128</v>
      </c>
      <c r="B168" s="28"/>
      <c r="C168" s="28"/>
      <c r="D168" s="288"/>
      <c r="E168" s="288"/>
      <c r="F168" s="288"/>
      <c r="G168" s="288"/>
      <c r="H168" s="288"/>
      <c r="I168" s="288"/>
      <c r="J168" s="288"/>
      <c r="K168" s="288"/>
      <c r="L168" s="20"/>
      <c r="M168" s="20"/>
      <c r="O168" s="20"/>
      <c r="P168" s="20"/>
      <c r="Q168" s="20"/>
      <c r="R168" s="20"/>
    </row>
    <row r="169" spans="1:18" s="110" customFormat="1" x14ac:dyDescent="0.2">
      <c r="A169" s="28"/>
      <c r="B169" s="291" t="s">
        <v>403</v>
      </c>
      <c r="C169" s="292"/>
      <c r="D169" s="302" t="s">
        <v>418</v>
      </c>
      <c r="E169" s="303"/>
      <c r="F169" s="304" t="s">
        <v>393</v>
      </c>
      <c r="G169" s="305"/>
      <c r="H169" s="304" t="s">
        <v>419</v>
      </c>
      <c r="I169" s="305"/>
      <c r="J169" s="64"/>
      <c r="K169" s="171"/>
      <c r="L169" s="20"/>
      <c r="M169" s="20"/>
      <c r="O169" s="20"/>
      <c r="P169" s="20"/>
      <c r="Q169" s="20"/>
      <c r="R169" s="20"/>
    </row>
    <row r="170" spans="1:18" s="110" customFormat="1" ht="15" x14ac:dyDescent="0.25">
      <c r="A170" s="173" t="s">
        <v>129</v>
      </c>
      <c r="B170" s="177">
        <v>5.4</v>
      </c>
      <c r="C170" s="67" t="s">
        <v>417</v>
      </c>
      <c r="D170" s="180">
        <f>1.5*2</f>
        <v>3</v>
      </c>
      <c r="E170" s="67" t="s">
        <v>136</v>
      </c>
      <c r="F170" s="224">
        <v>1.1180000000000001</v>
      </c>
      <c r="G170" s="226" t="s">
        <v>384</v>
      </c>
      <c r="H170" s="224">
        <f>ROUND((B170+D170)*F170,2)</f>
        <v>9.39</v>
      </c>
      <c r="I170" s="225" t="s">
        <v>8</v>
      </c>
      <c r="J170" s="64"/>
      <c r="K170" s="171"/>
      <c r="L170" s="20"/>
      <c r="M170" s="20"/>
      <c r="O170" s="20"/>
      <c r="P170" s="20"/>
      <c r="Q170" s="20"/>
      <c r="R170" s="20"/>
    </row>
    <row r="171" spans="1:18" s="110" customFormat="1" ht="15" x14ac:dyDescent="0.25">
      <c r="A171" s="173" t="s">
        <v>129</v>
      </c>
      <c r="B171" s="177">
        <v>2.4</v>
      </c>
      <c r="C171" s="67" t="s">
        <v>136</v>
      </c>
      <c r="D171" s="180">
        <v>1</v>
      </c>
      <c r="E171" s="67" t="s">
        <v>136</v>
      </c>
      <c r="F171" s="62">
        <v>1.2</v>
      </c>
      <c r="G171" s="226" t="s">
        <v>384</v>
      </c>
      <c r="H171" s="62">
        <f>B171*D171*F171</f>
        <v>2.88</v>
      </c>
      <c r="I171" s="225" t="s">
        <v>8</v>
      </c>
      <c r="J171" s="64"/>
      <c r="K171" s="171"/>
      <c r="L171" s="20"/>
      <c r="M171" s="20"/>
      <c r="O171" s="20"/>
      <c r="P171" s="20"/>
      <c r="Q171" s="20"/>
      <c r="R171" s="20"/>
    </row>
    <row r="172" spans="1:18" s="110" customFormat="1" ht="15" x14ac:dyDescent="0.25">
      <c r="A172" s="20"/>
      <c r="B172" s="25"/>
      <c r="C172" s="26"/>
      <c r="D172" s="28"/>
      <c r="E172" s="28"/>
      <c r="F172" s="28"/>
      <c r="G172" s="28"/>
      <c r="H172" s="28"/>
      <c r="I172" s="20"/>
      <c r="J172" s="28"/>
      <c r="K172" s="20"/>
      <c r="L172" s="20"/>
      <c r="M172" s="20"/>
      <c r="O172" s="20"/>
      <c r="P172" s="20"/>
      <c r="Q172" s="20"/>
      <c r="R172" s="20"/>
    </row>
    <row r="173" spans="1:18" s="110" customFormat="1" ht="15" x14ac:dyDescent="0.25">
      <c r="A173" s="227" t="s">
        <v>421</v>
      </c>
      <c r="B173" s="228">
        <v>3.14</v>
      </c>
      <c r="C173" s="67" t="s">
        <v>422</v>
      </c>
      <c r="D173" s="224">
        <v>0.3</v>
      </c>
      <c r="E173" s="66" t="s">
        <v>423</v>
      </c>
      <c r="F173" s="224">
        <v>0.3</v>
      </c>
      <c r="G173" s="66" t="s">
        <v>384</v>
      </c>
      <c r="H173" s="224">
        <f>ROUND((B173+D173)*F173,2)</f>
        <v>1.03</v>
      </c>
      <c r="I173" s="65" t="s">
        <v>8</v>
      </c>
      <c r="J173" s="28"/>
      <c r="K173" s="20"/>
      <c r="L173" s="20"/>
      <c r="M173" s="20"/>
      <c r="O173" s="20"/>
      <c r="P173" s="20"/>
      <c r="Q173" s="20"/>
      <c r="R173" s="20"/>
    </row>
    <row r="174" spans="1:18" s="110" customFormat="1" ht="15" x14ac:dyDescent="0.25">
      <c r="A174" s="20"/>
      <c r="B174" s="25"/>
      <c r="C174" s="26"/>
      <c r="D174" s="28"/>
      <c r="E174" s="28"/>
      <c r="F174" s="28"/>
      <c r="G174" s="28"/>
      <c r="H174" s="28"/>
      <c r="I174" s="20"/>
      <c r="J174" s="28"/>
      <c r="K174" s="20"/>
      <c r="L174" s="20"/>
      <c r="M174" s="20"/>
      <c r="O174" s="20"/>
      <c r="P174" s="20"/>
      <c r="Q174" s="20"/>
      <c r="R174" s="20"/>
    </row>
    <row r="175" spans="1:18" s="110" customFormat="1" ht="15" x14ac:dyDescent="0.2">
      <c r="A175" s="293" t="s">
        <v>118</v>
      </c>
      <c r="B175" s="294"/>
      <c r="C175" s="294"/>
      <c r="D175" s="294"/>
      <c r="E175" s="294"/>
      <c r="F175" s="294"/>
      <c r="G175" s="294"/>
      <c r="H175" s="294"/>
      <c r="I175" s="295"/>
      <c r="J175" s="79">
        <f>SUM(H170:H171)-H173</f>
        <v>11.24</v>
      </c>
      <c r="K175" s="80" t="s">
        <v>8</v>
      </c>
      <c r="L175" s="20"/>
      <c r="M175" s="20"/>
      <c r="O175" s="20"/>
      <c r="P175" s="20"/>
      <c r="Q175" s="20"/>
      <c r="R175" s="20"/>
    </row>
    <row r="176" spans="1:18" s="110" customFormat="1" ht="15" x14ac:dyDescent="0.25">
      <c r="A176" s="20"/>
      <c r="B176" s="25"/>
      <c r="C176" s="26"/>
      <c r="D176" s="28"/>
      <c r="E176" s="28"/>
      <c r="F176" s="28"/>
      <c r="G176" s="28"/>
      <c r="H176" s="28"/>
      <c r="I176" s="20"/>
      <c r="J176" s="28"/>
      <c r="K176" s="20"/>
      <c r="L176" s="20"/>
      <c r="M176" s="20"/>
      <c r="O176" s="20"/>
      <c r="P176" s="20"/>
      <c r="Q176" s="20"/>
      <c r="R176" s="20"/>
    </row>
    <row r="177" spans="1:18" s="110" customFormat="1" ht="15" x14ac:dyDescent="0.2">
      <c r="A177" s="296" t="s">
        <v>119</v>
      </c>
      <c r="B177" s="297"/>
      <c r="C177" s="297"/>
      <c r="D177" s="297"/>
      <c r="E177" s="297"/>
      <c r="F177" s="297"/>
      <c r="G177" s="297"/>
      <c r="H177" s="297"/>
      <c r="I177" s="298"/>
      <c r="J177" s="95">
        <v>0</v>
      </c>
      <c r="K177" s="87" t="s">
        <v>8</v>
      </c>
      <c r="L177" s="87"/>
      <c r="M177" s="65"/>
      <c r="O177" s="20"/>
      <c r="P177" s="20"/>
      <c r="Q177" s="20"/>
      <c r="R177" s="20"/>
    </row>
    <row r="178" spans="1:18" s="110" customFormat="1" ht="15" x14ac:dyDescent="0.2">
      <c r="A178" s="299" t="s">
        <v>378</v>
      </c>
      <c r="B178" s="300"/>
      <c r="C178" s="300"/>
      <c r="D178" s="300"/>
      <c r="E178" s="300"/>
      <c r="F178" s="300"/>
      <c r="G178" s="300"/>
      <c r="H178" s="300"/>
      <c r="I178" s="301"/>
      <c r="J178" s="91">
        <f>J179-J177</f>
        <v>11.24</v>
      </c>
      <c r="K178" s="92" t="s">
        <v>8</v>
      </c>
      <c r="L178" s="84"/>
      <c r="M178" s="85"/>
      <c r="O178" s="20"/>
      <c r="P178" s="20"/>
      <c r="Q178" s="20"/>
      <c r="R178" s="20"/>
    </row>
    <row r="179" spans="1:18" s="110" customFormat="1" ht="15" x14ac:dyDescent="0.2">
      <c r="A179" s="325" t="s">
        <v>121</v>
      </c>
      <c r="B179" s="326"/>
      <c r="C179" s="326"/>
      <c r="D179" s="326"/>
      <c r="E179" s="326"/>
      <c r="F179" s="326"/>
      <c r="G179" s="326"/>
      <c r="H179" s="326"/>
      <c r="I179" s="327"/>
      <c r="J179" s="81">
        <f>J175</f>
        <v>11.24</v>
      </c>
      <c r="K179" s="82" t="s">
        <v>8</v>
      </c>
      <c r="L179" s="90"/>
      <c r="M179" s="83"/>
      <c r="O179" s="20"/>
      <c r="P179" s="20"/>
      <c r="Q179" s="20"/>
      <c r="R179" s="20"/>
    </row>
    <row r="180" spans="1:18" s="110" customFormat="1" x14ac:dyDescent="0.2">
      <c r="A180" s="28"/>
      <c r="B180" s="28"/>
      <c r="C180" s="28"/>
      <c r="D180" s="198"/>
      <c r="E180" s="198"/>
      <c r="F180" s="198"/>
      <c r="G180" s="198"/>
      <c r="H180" s="198"/>
      <c r="I180" s="198"/>
      <c r="J180" s="198"/>
      <c r="K180" s="198"/>
      <c r="L180" s="20"/>
      <c r="M180" s="20"/>
      <c r="O180" s="20"/>
      <c r="P180" s="20"/>
      <c r="Q180" s="20"/>
      <c r="R180" s="20"/>
    </row>
    <row r="181" spans="1:18" s="110" customFormat="1" ht="15" customHeight="1" x14ac:dyDescent="0.25">
      <c r="A181" s="353" t="s">
        <v>435</v>
      </c>
      <c r="B181" s="354"/>
      <c r="C181" s="354"/>
      <c r="D181" s="354"/>
      <c r="E181" s="354"/>
      <c r="F181" s="354"/>
      <c r="G181" s="354"/>
      <c r="H181" s="354"/>
      <c r="I181" s="354"/>
      <c r="J181" s="354"/>
      <c r="K181" s="354"/>
      <c r="L181" s="354"/>
      <c r="M181" s="355"/>
      <c r="O181" s="20"/>
      <c r="P181" s="20"/>
      <c r="Q181" s="20"/>
      <c r="R181" s="20"/>
    </row>
    <row r="182" spans="1:18" s="110" customFormat="1" ht="15" x14ac:dyDescent="0.25">
      <c r="A182" s="306" t="s">
        <v>436</v>
      </c>
      <c r="B182" s="307"/>
      <c r="C182" s="307"/>
      <c r="D182" s="307"/>
      <c r="E182" s="307"/>
      <c r="F182" s="307"/>
      <c r="G182" s="307"/>
      <c r="H182" s="307"/>
      <c r="I182" s="307"/>
      <c r="J182" s="307"/>
      <c r="K182" s="307"/>
      <c r="L182" s="307"/>
      <c r="M182" s="308"/>
      <c r="O182" s="20"/>
      <c r="P182" s="20"/>
      <c r="Q182" s="20"/>
      <c r="R182" s="20"/>
    </row>
    <row r="183" spans="1:18" s="110" customFormat="1" x14ac:dyDescent="0.2">
      <c r="A183" s="28"/>
      <c r="B183" s="28"/>
      <c r="C183" s="28"/>
      <c r="D183" s="210"/>
      <c r="E183" s="210"/>
      <c r="F183" s="210"/>
      <c r="G183" s="210"/>
      <c r="H183" s="210"/>
      <c r="I183" s="210"/>
      <c r="J183" s="210"/>
      <c r="K183" s="210"/>
      <c r="L183" s="20"/>
      <c r="M183" s="20"/>
      <c r="O183" s="20"/>
      <c r="P183" s="20"/>
      <c r="Q183" s="20"/>
      <c r="R183" s="20"/>
    </row>
    <row r="184" spans="1:18" s="110" customFormat="1" x14ac:dyDescent="0.2">
      <c r="A184" s="28" t="s">
        <v>128</v>
      </c>
      <c r="B184" s="28"/>
      <c r="C184" s="28"/>
      <c r="D184" s="288"/>
      <c r="E184" s="288"/>
      <c r="F184" s="288"/>
      <c r="G184" s="288"/>
      <c r="H184" s="288"/>
      <c r="I184" s="288"/>
      <c r="J184" s="288"/>
      <c r="K184" s="288"/>
      <c r="L184" s="20"/>
      <c r="M184" s="20"/>
      <c r="O184" s="20"/>
      <c r="P184" s="20"/>
      <c r="Q184" s="20"/>
      <c r="R184" s="20"/>
    </row>
    <row r="185" spans="1:18" s="110" customFormat="1" x14ac:dyDescent="0.2">
      <c r="A185" s="20"/>
      <c r="B185" s="291" t="s">
        <v>425</v>
      </c>
      <c r="C185" s="309"/>
      <c r="D185" s="309"/>
      <c r="E185" s="292"/>
      <c r="F185" s="304" t="s">
        <v>393</v>
      </c>
      <c r="G185" s="305"/>
      <c r="H185" s="304" t="s">
        <v>383</v>
      </c>
      <c r="I185" s="305"/>
      <c r="J185" s="64"/>
      <c r="K185" s="171"/>
      <c r="L185" s="20"/>
      <c r="M185" s="20"/>
      <c r="O185" s="20"/>
      <c r="P185" s="20"/>
      <c r="Q185" s="20"/>
      <c r="R185" s="20"/>
    </row>
    <row r="186" spans="1:18" s="110" customFormat="1" ht="15" x14ac:dyDescent="0.25">
      <c r="A186" s="176" t="s">
        <v>424</v>
      </c>
      <c r="B186" s="310" t="s">
        <v>426</v>
      </c>
      <c r="C186" s="311"/>
      <c r="D186" s="311"/>
      <c r="E186" s="67" t="s">
        <v>427</v>
      </c>
      <c r="F186" s="224">
        <v>2.75</v>
      </c>
      <c r="G186" s="226" t="s">
        <v>384</v>
      </c>
      <c r="H186" s="224">
        <f>3.14*0.9*0.9*2.75</f>
        <v>6.9943500000000007</v>
      </c>
      <c r="I186" s="225" t="s">
        <v>11</v>
      </c>
      <c r="J186" s="64"/>
      <c r="K186" s="171"/>
      <c r="L186" s="20"/>
      <c r="M186" s="20"/>
      <c r="O186" s="20"/>
      <c r="P186" s="20"/>
      <c r="Q186" s="20"/>
      <c r="R186" s="20"/>
    </row>
    <row r="187" spans="1:18" s="110" customFormat="1" ht="15" x14ac:dyDescent="0.25">
      <c r="A187" s="20"/>
      <c r="B187" s="25"/>
      <c r="C187" s="26"/>
      <c r="D187" s="28"/>
      <c r="E187" s="28"/>
      <c r="F187" s="28"/>
      <c r="G187" s="28"/>
      <c r="H187" s="28"/>
      <c r="I187" s="20"/>
      <c r="J187" s="28"/>
      <c r="K187" s="20"/>
      <c r="L187" s="20"/>
      <c r="M187" s="20"/>
      <c r="O187" s="20"/>
      <c r="P187" s="20"/>
      <c r="Q187" s="20"/>
      <c r="R187" s="20"/>
    </row>
    <row r="188" spans="1:18" s="110" customFormat="1" ht="15" x14ac:dyDescent="0.2">
      <c r="A188" s="293" t="s">
        <v>118</v>
      </c>
      <c r="B188" s="294"/>
      <c r="C188" s="294"/>
      <c r="D188" s="294"/>
      <c r="E188" s="294"/>
      <c r="F188" s="294"/>
      <c r="G188" s="294"/>
      <c r="H188" s="294"/>
      <c r="I188" s="295"/>
      <c r="J188" s="79">
        <f>H186</f>
        <v>6.9943500000000007</v>
      </c>
      <c r="K188" s="80" t="s">
        <v>11</v>
      </c>
      <c r="L188" s="20"/>
      <c r="M188" s="20"/>
      <c r="O188" s="20"/>
      <c r="P188" s="20"/>
      <c r="Q188" s="20"/>
      <c r="R188" s="20"/>
    </row>
    <row r="189" spans="1:18" s="110" customFormat="1" ht="15" x14ac:dyDescent="0.25">
      <c r="A189" s="20"/>
      <c r="B189" s="25"/>
      <c r="C189" s="26"/>
      <c r="D189" s="28"/>
      <c r="E189" s="28"/>
      <c r="F189" s="28"/>
      <c r="G189" s="28"/>
      <c r="H189" s="28"/>
      <c r="I189" s="20"/>
      <c r="J189" s="28"/>
      <c r="K189" s="20"/>
      <c r="L189" s="20"/>
      <c r="M189" s="20"/>
      <c r="O189" s="20"/>
      <c r="P189" s="20"/>
      <c r="Q189" s="20"/>
      <c r="R189" s="20"/>
    </row>
    <row r="190" spans="1:18" s="110" customFormat="1" ht="15" x14ac:dyDescent="0.2">
      <c r="A190" s="296" t="s">
        <v>119</v>
      </c>
      <c r="B190" s="297"/>
      <c r="C190" s="297"/>
      <c r="D190" s="297"/>
      <c r="E190" s="297"/>
      <c r="F190" s="297"/>
      <c r="G190" s="297"/>
      <c r="H190" s="297"/>
      <c r="I190" s="298"/>
      <c r="J190" s="95">
        <v>0</v>
      </c>
      <c r="K190" s="87" t="s">
        <v>11</v>
      </c>
      <c r="L190" s="87"/>
      <c r="M190" s="65"/>
      <c r="O190" s="20"/>
      <c r="P190" s="20"/>
      <c r="Q190" s="20"/>
      <c r="R190" s="20"/>
    </row>
    <row r="191" spans="1:18" s="110" customFormat="1" ht="15" x14ac:dyDescent="0.2">
      <c r="A191" s="299" t="s">
        <v>378</v>
      </c>
      <c r="B191" s="300"/>
      <c r="C191" s="300"/>
      <c r="D191" s="300"/>
      <c r="E191" s="300"/>
      <c r="F191" s="300"/>
      <c r="G191" s="300"/>
      <c r="H191" s="300"/>
      <c r="I191" s="301"/>
      <c r="J191" s="91">
        <f>J192-J190</f>
        <v>6.9943500000000007</v>
      </c>
      <c r="K191" s="92" t="s">
        <v>11</v>
      </c>
      <c r="L191" s="84"/>
      <c r="M191" s="85"/>
      <c r="O191" s="20"/>
      <c r="P191" s="20"/>
      <c r="Q191" s="20"/>
      <c r="R191" s="20"/>
    </row>
    <row r="192" spans="1:18" s="110" customFormat="1" ht="15" x14ac:dyDescent="0.2">
      <c r="A192" s="325" t="s">
        <v>121</v>
      </c>
      <c r="B192" s="326"/>
      <c r="C192" s="326"/>
      <c r="D192" s="326"/>
      <c r="E192" s="326"/>
      <c r="F192" s="326"/>
      <c r="G192" s="326"/>
      <c r="H192" s="326"/>
      <c r="I192" s="327"/>
      <c r="J192" s="81">
        <f>J188</f>
        <v>6.9943500000000007</v>
      </c>
      <c r="K192" s="82" t="s">
        <v>11</v>
      </c>
      <c r="L192" s="90"/>
      <c r="M192" s="83"/>
      <c r="O192" s="20"/>
      <c r="P192" s="20"/>
      <c r="Q192" s="20"/>
      <c r="R192" s="20"/>
    </row>
    <row r="193" spans="1:18" s="110" customFormat="1" x14ac:dyDescent="0.2">
      <c r="A193" s="28"/>
      <c r="B193" s="28"/>
      <c r="C193" s="28"/>
      <c r="D193" s="198"/>
      <c r="E193" s="198"/>
      <c r="F193" s="198"/>
      <c r="G193" s="198"/>
      <c r="H193" s="198"/>
      <c r="I193" s="198"/>
      <c r="J193" s="198"/>
      <c r="K193" s="198"/>
      <c r="L193" s="20"/>
      <c r="M193" s="20"/>
      <c r="O193" s="20"/>
      <c r="P193" s="20"/>
      <c r="Q193" s="20"/>
      <c r="R193" s="20"/>
    </row>
    <row r="194" spans="1:18" s="110" customFormat="1" ht="15" customHeight="1" x14ac:dyDescent="0.25">
      <c r="A194" s="306" t="s">
        <v>434</v>
      </c>
      <c r="B194" s="307"/>
      <c r="C194" s="307"/>
      <c r="D194" s="307"/>
      <c r="E194" s="307"/>
      <c r="F194" s="307"/>
      <c r="G194" s="307"/>
      <c r="H194" s="307"/>
      <c r="I194" s="307"/>
      <c r="J194" s="307"/>
      <c r="K194" s="307"/>
      <c r="L194" s="307"/>
      <c r="M194" s="308"/>
      <c r="O194" s="20"/>
      <c r="P194" s="20"/>
      <c r="Q194" s="20"/>
      <c r="R194" s="20"/>
    </row>
    <row r="195" spans="1:18" s="110" customFormat="1" ht="15" x14ac:dyDescent="0.25">
      <c r="A195" s="20"/>
      <c r="B195" s="25"/>
      <c r="C195" s="26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O195" s="20"/>
      <c r="P195" s="20"/>
      <c r="Q195" s="20"/>
      <c r="R195" s="20"/>
    </row>
    <row r="196" spans="1:18" s="110" customFormat="1" x14ac:dyDescent="0.2">
      <c r="A196" s="28" t="s">
        <v>128</v>
      </c>
      <c r="B196" s="28"/>
      <c r="C196" s="28"/>
      <c r="D196" s="288"/>
      <c r="E196" s="288"/>
      <c r="F196" s="288"/>
      <c r="G196" s="288"/>
      <c r="H196" s="288"/>
      <c r="I196" s="288"/>
      <c r="J196" s="288"/>
      <c r="K196" s="288"/>
      <c r="L196" s="20"/>
      <c r="M196" s="20"/>
      <c r="O196" s="20"/>
      <c r="P196" s="20"/>
      <c r="Q196" s="20"/>
      <c r="R196" s="20"/>
    </row>
    <row r="197" spans="1:18" s="110" customFormat="1" x14ac:dyDescent="0.2">
      <c r="A197" s="20"/>
      <c r="B197" s="291" t="s">
        <v>425</v>
      </c>
      <c r="C197" s="309"/>
      <c r="D197" s="309"/>
      <c r="E197" s="292"/>
      <c r="F197" s="356"/>
      <c r="G197" s="356"/>
      <c r="H197" s="64"/>
      <c r="I197" s="171"/>
      <c r="J197" s="64"/>
      <c r="K197" s="171"/>
      <c r="L197" s="20"/>
      <c r="M197" s="20"/>
      <c r="O197" s="20"/>
      <c r="P197" s="20"/>
      <c r="Q197" s="20"/>
      <c r="R197" s="20"/>
    </row>
    <row r="198" spans="1:18" s="110" customFormat="1" ht="15" x14ac:dyDescent="0.25">
      <c r="A198" s="176" t="s">
        <v>424</v>
      </c>
      <c r="B198" s="310" t="s">
        <v>426</v>
      </c>
      <c r="C198" s="311"/>
      <c r="D198" s="311"/>
      <c r="E198" s="67" t="s">
        <v>428</v>
      </c>
      <c r="F198" s="64"/>
      <c r="G198" s="96"/>
      <c r="H198" s="64"/>
      <c r="I198" s="171"/>
      <c r="J198" s="64"/>
      <c r="K198" s="171"/>
      <c r="L198" s="20"/>
      <c r="M198" s="20"/>
      <c r="O198" s="20"/>
      <c r="P198" s="20"/>
      <c r="Q198" s="20"/>
      <c r="R198" s="20"/>
    </row>
    <row r="199" spans="1:18" s="110" customFormat="1" ht="15" x14ac:dyDescent="0.25">
      <c r="A199" s="20"/>
      <c r="B199" s="25"/>
      <c r="C199" s="26"/>
      <c r="D199" s="28"/>
      <c r="E199" s="28"/>
      <c r="F199" s="28"/>
      <c r="G199" s="28"/>
      <c r="H199" s="28"/>
      <c r="I199" s="20"/>
      <c r="J199" s="28"/>
      <c r="K199" s="20"/>
      <c r="L199" s="20"/>
      <c r="M199" s="20"/>
      <c r="O199" s="20"/>
      <c r="P199" s="20"/>
      <c r="Q199" s="20"/>
      <c r="R199" s="20"/>
    </row>
    <row r="200" spans="1:18" s="110" customFormat="1" ht="15" x14ac:dyDescent="0.2">
      <c r="A200" s="293" t="s">
        <v>118</v>
      </c>
      <c r="B200" s="294"/>
      <c r="C200" s="294"/>
      <c r="D200" s="294"/>
      <c r="E200" s="294"/>
      <c r="F200" s="294"/>
      <c r="G200" s="294"/>
      <c r="H200" s="294"/>
      <c r="I200" s="295"/>
      <c r="J200" s="79">
        <f>3.14*0.9*0.9</f>
        <v>2.5434000000000001</v>
      </c>
      <c r="K200" s="80" t="s">
        <v>8</v>
      </c>
      <c r="L200" s="20"/>
      <c r="M200" s="20"/>
      <c r="O200" s="20"/>
      <c r="P200" s="20"/>
      <c r="Q200" s="20"/>
      <c r="R200" s="20"/>
    </row>
    <row r="201" spans="1:18" s="110" customFormat="1" ht="15" x14ac:dyDescent="0.25">
      <c r="A201" s="20"/>
      <c r="B201" s="25"/>
      <c r="C201" s="26"/>
      <c r="D201" s="28"/>
      <c r="E201" s="28"/>
      <c r="F201" s="28"/>
      <c r="G201" s="28"/>
      <c r="H201" s="28"/>
      <c r="I201" s="20"/>
      <c r="J201" s="28"/>
      <c r="K201" s="20"/>
      <c r="L201" s="20"/>
      <c r="M201" s="20"/>
      <c r="O201" s="20"/>
      <c r="P201" s="20"/>
      <c r="Q201" s="20"/>
      <c r="R201" s="20"/>
    </row>
    <row r="202" spans="1:18" s="110" customFormat="1" ht="15" x14ac:dyDescent="0.2">
      <c r="A202" s="296" t="s">
        <v>119</v>
      </c>
      <c r="B202" s="297"/>
      <c r="C202" s="297"/>
      <c r="D202" s="297"/>
      <c r="E202" s="297"/>
      <c r="F202" s="297"/>
      <c r="G202" s="297"/>
      <c r="H202" s="297"/>
      <c r="I202" s="298"/>
      <c r="J202" s="95">
        <v>0</v>
      </c>
      <c r="K202" s="87" t="s">
        <v>8</v>
      </c>
      <c r="L202" s="87"/>
      <c r="M202" s="65"/>
      <c r="O202" s="20"/>
      <c r="P202" s="20"/>
      <c r="Q202" s="20"/>
      <c r="R202" s="20"/>
    </row>
    <row r="203" spans="1:18" s="110" customFormat="1" ht="15" x14ac:dyDescent="0.2">
      <c r="A203" s="299" t="s">
        <v>378</v>
      </c>
      <c r="B203" s="300"/>
      <c r="C203" s="300"/>
      <c r="D203" s="300"/>
      <c r="E203" s="300"/>
      <c r="F203" s="300"/>
      <c r="G203" s="300"/>
      <c r="H203" s="300"/>
      <c r="I203" s="301"/>
      <c r="J203" s="91">
        <f>J204-J202</f>
        <v>2.5434000000000001</v>
      </c>
      <c r="K203" s="92" t="s">
        <v>8</v>
      </c>
      <c r="L203" s="84"/>
      <c r="M203" s="85"/>
      <c r="O203" s="20"/>
      <c r="P203" s="20"/>
      <c r="Q203" s="20"/>
      <c r="R203" s="20"/>
    </row>
    <row r="204" spans="1:18" s="110" customFormat="1" ht="15" x14ac:dyDescent="0.2">
      <c r="A204" s="325" t="s">
        <v>121</v>
      </c>
      <c r="B204" s="326"/>
      <c r="C204" s="326"/>
      <c r="D204" s="326"/>
      <c r="E204" s="326"/>
      <c r="F204" s="326"/>
      <c r="G204" s="326"/>
      <c r="H204" s="326"/>
      <c r="I204" s="327"/>
      <c r="J204" s="81">
        <f>J200</f>
        <v>2.5434000000000001</v>
      </c>
      <c r="K204" s="82" t="s">
        <v>8</v>
      </c>
      <c r="L204" s="90"/>
      <c r="M204" s="83"/>
      <c r="O204" s="20"/>
      <c r="P204" s="20"/>
      <c r="Q204" s="20"/>
      <c r="R204" s="20"/>
    </row>
    <row r="205" spans="1:18" s="110" customFormat="1" x14ac:dyDescent="0.2">
      <c r="A205" s="28"/>
      <c r="B205" s="28"/>
      <c r="C205" s="28"/>
      <c r="D205" s="198"/>
      <c r="E205" s="198"/>
      <c r="F205" s="198"/>
      <c r="G205" s="198"/>
      <c r="H205" s="198"/>
      <c r="I205" s="198"/>
      <c r="J205" s="198"/>
      <c r="K205" s="198"/>
      <c r="L205" s="20"/>
      <c r="M205" s="20"/>
      <c r="O205" s="20"/>
      <c r="P205" s="20"/>
      <c r="Q205" s="20"/>
      <c r="R205" s="20"/>
    </row>
    <row r="206" spans="1:18" s="110" customFormat="1" ht="15" x14ac:dyDescent="0.25">
      <c r="A206" s="306" t="s">
        <v>437</v>
      </c>
      <c r="B206" s="307"/>
      <c r="C206" s="307"/>
      <c r="D206" s="307"/>
      <c r="E206" s="307"/>
      <c r="F206" s="307"/>
      <c r="G206" s="307"/>
      <c r="H206" s="307"/>
      <c r="I206" s="307"/>
      <c r="J206" s="307"/>
      <c r="K206" s="307"/>
      <c r="L206" s="307"/>
      <c r="M206" s="308"/>
      <c r="O206" s="20"/>
      <c r="P206" s="20"/>
      <c r="Q206" s="20"/>
      <c r="R206" s="20"/>
    </row>
    <row r="207" spans="1:18" s="110" customFormat="1" ht="15" x14ac:dyDescent="0.25">
      <c r="A207" s="20"/>
      <c r="B207" s="25"/>
      <c r="C207" s="26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O207" s="20"/>
      <c r="P207" s="20"/>
      <c r="Q207" s="20"/>
      <c r="R207" s="20"/>
    </row>
    <row r="208" spans="1:18" s="110" customFormat="1" x14ac:dyDescent="0.2">
      <c r="A208" s="28" t="s">
        <v>128</v>
      </c>
      <c r="B208" s="28"/>
      <c r="C208" s="28"/>
      <c r="D208" s="288"/>
      <c r="E208" s="288"/>
      <c r="F208" s="288"/>
      <c r="G208" s="288"/>
      <c r="H208" s="288"/>
      <c r="I208" s="288"/>
      <c r="J208" s="288"/>
      <c r="K208" s="288"/>
      <c r="L208" s="20"/>
      <c r="M208" s="20"/>
      <c r="O208" s="20"/>
      <c r="P208" s="20"/>
      <c r="Q208" s="20"/>
      <c r="R208" s="20"/>
    </row>
    <row r="209" spans="1:18" s="110" customFormat="1" x14ac:dyDescent="0.2">
      <c r="A209" s="28"/>
      <c r="B209" s="304" t="s">
        <v>130</v>
      </c>
      <c r="C209" s="305"/>
      <c r="D209" s="304" t="s">
        <v>431</v>
      </c>
      <c r="E209" s="305"/>
      <c r="F209" s="304" t="s">
        <v>432</v>
      </c>
      <c r="G209" s="305"/>
      <c r="H209" s="304" t="s">
        <v>393</v>
      </c>
      <c r="I209" s="305"/>
      <c r="J209" s="304" t="s">
        <v>419</v>
      </c>
      <c r="K209" s="305"/>
      <c r="L209" s="20"/>
      <c r="M209" s="20"/>
      <c r="O209" s="20"/>
      <c r="P209" s="20"/>
      <c r="Q209" s="20"/>
      <c r="R209" s="20"/>
    </row>
    <row r="210" spans="1:18" s="110" customFormat="1" x14ac:dyDescent="0.2">
      <c r="A210" s="173" t="s">
        <v>429</v>
      </c>
      <c r="B210" s="62">
        <v>2</v>
      </c>
      <c r="C210" s="66" t="s">
        <v>430</v>
      </c>
      <c r="D210" s="223">
        <v>3.14</v>
      </c>
      <c r="E210" s="182" t="s">
        <v>430</v>
      </c>
      <c r="F210" s="223">
        <v>0.9</v>
      </c>
      <c r="G210" s="182" t="s">
        <v>423</v>
      </c>
      <c r="H210" s="223">
        <v>2.6</v>
      </c>
      <c r="I210" s="229" t="s">
        <v>433</v>
      </c>
      <c r="J210" s="223">
        <f>B210*D210*F210*H210</f>
        <v>14.695200000000002</v>
      </c>
      <c r="K210" s="229" t="s">
        <v>8</v>
      </c>
      <c r="L210" s="20"/>
      <c r="M210" s="20"/>
      <c r="O210" s="20"/>
      <c r="P210" s="20"/>
      <c r="Q210" s="20"/>
      <c r="R210" s="20"/>
    </row>
    <row r="211" spans="1:18" s="110" customFormat="1" ht="15" customHeight="1" x14ac:dyDescent="0.25">
      <c r="A211" s="20"/>
      <c r="B211" s="25"/>
      <c r="C211" s="26"/>
      <c r="D211" s="28"/>
      <c r="E211" s="28"/>
      <c r="F211" s="28"/>
      <c r="G211" s="28"/>
      <c r="H211" s="28"/>
      <c r="I211" s="20"/>
      <c r="J211" s="28"/>
      <c r="K211" s="20"/>
      <c r="L211" s="20"/>
      <c r="M211" s="20"/>
      <c r="O211" s="20"/>
      <c r="P211" s="20"/>
      <c r="Q211" s="20"/>
      <c r="R211" s="20"/>
    </row>
    <row r="212" spans="1:18" s="110" customFormat="1" ht="15" customHeight="1" x14ac:dyDescent="0.2">
      <c r="A212" s="293" t="s">
        <v>118</v>
      </c>
      <c r="B212" s="294"/>
      <c r="C212" s="294"/>
      <c r="D212" s="294"/>
      <c r="E212" s="294"/>
      <c r="F212" s="294"/>
      <c r="G212" s="294"/>
      <c r="H212" s="294"/>
      <c r="I212" s="295"/>
      <c r="J212" s="79">
        <f>J210</f>
        <v>14.695200000000002</v>
      </c>
      <c r="K212" s="80" t="s">
        <v>8</v>
      </c>
      <c r="L212" s="20"/>
      <c r="M212" s="20"/>
      <c r="O212" s="20"/>
      <c r="P212" s="20"/>
      <c r="Q212" s="20"/>
      <c r="R212" s="20"/>
    </row>
    <row r="213" spans="1:18" s="110" customFormat="1" ht="15" x14ac:dyDescent="0.25">
      <c r="A213" s="20"/>
      <c r="B213" s="25"/>
      <c r="C213" s="26"/>
      <c r="D213" s="28"/>
      <c r="E213" s="28"/>
      <c r="F213" s="28"/>
      <c r="G213" s="28"/>
      <c r="H213" s="28"/>
      <c r="I213" s="20"/>
      <c r="J213" s="28"/>
      <c r="K213" s="20"/>
      <c r="L213" s="20"/>
      <c r="M213" s="20"/>
      <c r="O213" s="20"/>
      <c r="P213" s="20"/>
      <c r="Q213" s="20"/>
      <c r="R213" s="20"/>
    </row>
    <row r="214" spans="1:18" s="110" customFormat="1" ht="15" x14ac:dyDescent="0.2">
      <c r="A214" s="296" t="s">
        <v>119</v>
      </c>
      <c r="B214" s="297"/>
      <c r="C214" s="297"/>
      <c r="D214" s="297"/>
      <c r="E214" s="297"/>
      <c r="F214" s="297"/>
      <c r="G214" s="297"/>
      <c r="H214" s="297"/>
      <c r="I214" s="298"/>
      <c r="J214" s="95">
        <v>0</v>
      </c>
      <c r="K214" s="87" t="s">
        <v>8</v>
      </c>
      <c r="L214" s="87"/>
      <c r="M214" s="65"/>
      <c r="O214" s="20"/>
      <c r="P214" s="20"/>
      <c r="Q214" s="20"/>
      <c r="R214" s="20"/>
    </row>
    <row r="215" spans="1:18" s="71" customFormat="1" ht="15" x14ac:dyDescent="0.2">
      <c r="A215" s="299" t="s">
        <v>378</v>
      </c>
      <c r="B215" s="300"/>
      <c r="C215" s="300"/>
      <c r="D215" s="300"/>
      <c r="E215" s="300"/>
      <c r="F215" s="300"/>
      <c r="G215" s="300"/>
      <c r="H215" s="300"/>
      <c r="I215" s="301"/>
      <c r="J215" s="91">
        <f>J216-J214</f>
        <v>14.695200000000002</v>
      </c>
      <c r="K215" s="92" t="s">
        <v>8</v>
      </c>
      <c r="L215" s="84"/>
      <c r="M215" s="85"/>
      <c r="O215" s="20"/>
      <c r="P215" s="20"/>
      <c r="Q215" s="20"/>
      <c r="R215" s="20"/>
    </row>
    <row r="216" spans="1:18" s="71" customFormat="1" ht="15" x14ac:dyDescent="0.2">
      <c r="A216" s="325" t="s">
        <v>121</v>
      </c>
      <c r="B216" s="326"/>
      <c r="C216" s="326"/>
      <c r="D216" s="326"/>
      <c r="E216" s="326"/>
      <c r="F216" s="326"/>
      <c r="G216" s="326"/>
      <c r="H216" s="326"/>
      <c r="I216" s="327"/>
      <c r="J216" s="81">
        <f>J212</f>
        <v>14.695200000000002</v>
      </c>
      <c r="K216" s="82" t="s">
        <v>8</v>
      </c>
      <c r="L216" s="90"/>
      <c r="M216" s="83"/>
      <c r="O216" s="20"/>
      <c r="P216" s="20"/>
      <c r="Q216" s="20"/>
      <c r="R216" s="20"/>
    </row>
    <row r="217" spans="1:18" s="110" customFormat="1" ht="15" x14ac:dyDescent="0.2">
      <c r="A217" s="157"/>
      <c r="B217" s="157"/>
      <c r="C217" s="157"/>
      <c r="D217" s="157"/>
      <c r="E217" s="157"/>
      <c r="F217" s="157"/>
      <c r="G217" s="157"/>
      <c r="H217" s="157"/>
      <c r="I217" s="157"/>
      <c r="J217" s="158"/>
      <c r="K217" s="159"/>
      <c r="L217" s="103"/>
      <c r="M217" s="63"/>
      <c r="O217" s="20"/>
      <c r="P217" s="20"/>
      <c r="Q217" s="20"/>
      <c r="R217" s="20"/>
    </row>
    <row r="218" spans="1:18" s="110" customFormat="1" ht="15" x14ac:dyDescent="0.25">
      <c r="A218" s="306" t="s">
        <v>446</v>
      </c>
      <c r="B218" s="30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8"/>
      <c r="O218" s="20"/>
      <c r="P218" s="20"/>
      <c r="Q218" s="20"/>
      <c r="R218" s="20"/>
    </row>
    <row r="219" spans="1:18" s="110" customFormat="1" ht="15" x14ac:dyDescent="0.25">
      <c r="A219" s="20"/>
      <c r="B219" s="25"/>
      <c r="C219" s="26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O219" s="20"/>
      <c r="P219" s="20"/>
      <c r="Q219" s="20"/>
      <c r="R219" s="20"/>
    </row>
    <row r="220" spans="1:18" s="110" customFormat="1" x14ac:dyDescent="0.2">
      <c r="A220" s="28" t="s">
        <v>128</v>
      </c>
      <c r="B220" s="28"/>
      <c r="C220" s="28"/>
      <c r="D220" s="288"/>
      <c r="E220" s="288"/>
      <c r="F220" s="288"/>
      <c r="G220" s="288"/>
      <c r="H220" s="288"/>
      <c r="I220" s="288"/>
      <c r="J220" s="288"/>
      <c r="K220" s="288"/>
      <c r="L220" s="20"/>
      <c r="M220" s="20"/>
      <c r="O220" s="20"/>
      <c r="P220" s="20"/>
      <c r="Q220" s="20"/>
      <c r="R220" s="20"/>
    </row>
    <row r="221" spans="1:18" s="110" customFormat="1" x14ac:dyDescent="0.2">
      <c r="A221" s="28"/>
      <c r="B221" s="304" t="s">
        <v>431</v>
      </c>
      <c r="C221" s="305"/>
      <c r="D221" s="304" t="s">
        <v>432</v>
      </c>
      <c r="E221" s="305"/>
      <c r="F221" s="304" t="s">
        <v>432</v>
      </c>
      <c r="G221" s="305"/>
      <c r="H221" s="304" t="s">
        <v>393</v>
      </c>
      <c r="I221" s="305"/>
      <c r="J221" s="304" t="s">
        <v>383</v>
      </c>
      <c r="K221" s="305"/>
      <c r="L221" s="20"/>
      <c r="M221" s="20"/>
      <c r="O221" s="20"/>
      <c r="P221" s="20"/>
      <c r="Q221" s="20"/>
      <c r="R221" s="20"/>
    </row>
    <row r="222" spans="1:18" s="110" customFormat="1" x14ac:dyDescent="0.2">
      <c r="A222" s="173" t="s">
        <v>429</v>
      </c>
      <c r="B222" s="223">
        <v>3.14</v>
      </c>
      <c r="C222" s="182" t="s">
        <v>430</v>
      </c>
      <c r="D222" s="223">
        <v>0.75</v>
      </c>
      <c r="E222" s="182" t="s">
        <v>423</v>
      </c>
      <c r="F222" s="223">
        <v>0.75</v>
      </c>
      <c r="G222" s="182" t="s">
        <v>423</v>
      </c>
      <c r="H222" s="223">
        <v>0.3</v>
      </c>
      <c r="I222" s="229" t="s">
        <v>433</v>
      </c>
      <c r="J222" s="223">
        <f>B222*D222*F222*H222</f>
        <v>0.52987499999999998</v>
      </c>
      <c r="K222" s="229" t="s">
        <v>11</v>
      </c>
      <c r="L222" s="20"/>
      <c r="M222" s="20"/>
      <c r="O222" s="20"/>
      <c r="P222" s="20"/>
      <c r="Q222" s="20"/>
      <c r="R222" s="20"/>
    </row>
    <row r="223" spans="1:18" s="110" customFormat="1" ht="15" x14ac:dyDescent="0.25">
      <c r="A223" s="20"/>
      <c r="B223" s="25"/>
      <c r="C223" s="26"/>
      <c r="D223" s="28"/>
      <c r="E223" s="28"/>
      <c r="F223" s="28"/>
      <c r="G223" s="28"/>
      <c r="H223" s="28"/>
      <c r="I223" s="20"/>
      <c r="J223" s="28"/>
      <c r="K223" s="20"/>
      <c r="L223" s="20"/>
      <c r="M223" s="20"/>
      <c r="O223" s="20"/>
      <c r="P223" s="20"/>
      <c r="Q223" s="20"/>
      <c r="R223" s="20"/>
    </row>
    <row r="224" spans="1:18" s="110" customFormat="1" ht="15" x14ac:dyDescent="0.2">
      <c r="A224" s="293" t="s">
        <v>118</v>
      </c>
      <c r="B224" s="294"/>
      <c r="C224" s="294"/>
      <c r="D224" s="294"/>
      <c r="E224" s="294"/>
      <c r="F224" s="294"/>
      <c r="G224" s="294"/>
      <c r="H224" s="294"/>
      <c r="I224" s="295"/>
      <c r="J224" s="79">
        <f>J222</f>
        <v>0.52987499999999998</v>
      </c>
      <c r="K224" s="80" t="s">
        <v>11</v>
      </c>
      <c r="L224" s="20"/>
      <c r="M224" s="20"/>
      <c r="O224" s="20"/>
      <c r="P224" s="20"/>
      <c r="Q224" s="20"/>
      <c r="R224" s="20"/>
    </row>
    <row r="225" spans="1:18" s="110" customFormat="1" ht="15" x14ac:dyDescent="0.25">
      <c r="A225" s="20"/>
      <c r="B225" s="25"/>
      <c r="C225" s="26"/>
      <c r="D225" s="28"/>
      <c r="E225" s="28"/>
      <c r="F225" s="28"/>
      <c r="G225" s="28"/>
      <c r="H225" s="28"/>
      <c r="I225" s="20"/>
      <c r="J225" s="28"/>
      <c r="K225" s="20"/>
      <c r="L225" s="20"/>
      <c r="M225" s="20"/>
      <c r="O225" s="20"/>
      <c r="P225" s="20"/>
      <c r="Q225" s="20"/>
      <c r="R225" s="20"/>
    </row>
    <row r="226" spans="1:18" s="110" customFormat="1" ht="15" x14ac:dyDescent="0.2">
      <c r="A226" s="296" t="s">
        <v>119</v>
      </c>
      <c r="B226" s="297"/>
      <c r="C226" s="297"/>
      <c r="D226" s="297"/>
      <c r="E226" s="297"/>
      <c r="F226" s="297"/>
      <c r="G226" s="297"/>
      <c r="H226" s="297"/>
      <c r="I226" s="298"/>
      <c r="J226" s="95">
        <v>0</v>
      </c>
      <c r="K226" s="87" t="s">
        <v>11</v>
      </c>
      <c r="L226" s="87"/>
      <c r="M226" s="65"/>
      <c r="O226" s="20"/>
      <c r="P226" s="20"/>
      <c r="Q226" s="20"/>
      <c r="R226" s="20"/>
    </row>
    <row r="227" spans="1:18" s="110" customFormat="1" ht="15" x14ac:dyDescent="0.2">
      <c r="A227" s="299" t="s">
        <v>378</v>
      </c>
      <c r="B227" s="300"/>
      <c r="C227" s="300"/>
      <c r="D227" s="300"/>
      <c r="E227" s="300"/>
      <c r="F227" s="300"/>
      <c r="G227" s="300"/>
      <c r="H227" s="300"/>
      <c r="I227" s="301"/>
      <c r="J227" s="91">
        <f>J228-J226</f>
        <v>0.52987499999999998</v>
      </c>
      <c r="K227" s="92" t="s">
        <v>11</v>
      </c>
      <c r="L227" s="84"/>
      <c r="M227" s="85"/>
      <c r="O227" s="20"/>
      <c r="P227" s="20"/>
      <c r="Q227" s="20"/>
      <c r="R227" s="20"/>
    </row>
    <row r="228" spans="1:18" s="110" customFormat="1" ht="15" x14ac:dyDescent="0.2">
      <c r="A228" s="325" t="s">
        <v>121</v>
      </c>
      <c r="B228" s="326"/>
      <c r="C228" s="326"/>
      <c r="D228" s="326"/>
      <c r="E228" s="326"/>
      <c r="F228" s="326"/>
      <c r="G228" s="326"/>
      <c r="H228" s="326"/>
      <c r="I228" s="327"/>
      <c r="J228" s="81">
        <f>J224</f>
        <v>0.52987499999999998</v>
      </c>
      <c r="K228" s="82" t="s">
        <v>11</v>
      </c>
      <c r="L228" s="90"/>
      <c r="M228" s="83"/>
      <c r="O228" s="20"/>
      <c r="P228" s="20"/>
      <c r="Q228" s="20"/>
      <c r="R228" s="20"/>
    </row>
    <row r="229" spans="1:18" s="110" customFormat="1" ht="15" x14ac:dyDescent="0.2">
      <c r="A229" s="157"/>
      <c r="B229" s="157"/>
      <c r="C229" s="157"/>
      <c r="D229" s="157"/>
      <c r="E229" s="157"/>
      <c r="F229" s="157"/>
      <c r="G229" s="157"/>
      <c r="H229" s="157"/>
      <c r="I229" s="157"/>
      <c r="J229" s="158"/>
      <c r="K229" s="159"/>
      <c r="L229" s="103"/>
      <c r="M229" s="63"/>
      <c r="O229" s="20"/>
      <c r="P229" s="20"/>
      <c r="Q229" s="20"/>
      <c r="R229" s="20"/>
    </row>
    <row r="230" spans="1:18" s="110" customFormat="1" ht="15" x14ac:dyDescent="0.2">
      <c r="A230" s="157"/>
      <c r="B230" s="157"/>
      <c r="C230" s="157"/>
      <c r="D230" s="157"/>
      <c r="E230" s="157"/>
      <c r="F230" s="157"/>
      <c r="G230" s="157"/>
      <c r="H230" s="157"/>
      <c r="I230" s="157"/>
      <c r="J230" s="158"/>
      <c r="K230" s="159"/>
      <c r="L230" s="103"/>
      <c r="M230" s="63"/>
      <c r="O230" s="20"/>
      <c r="P230" s="20"/>
      <c r="Q230" s="20"/>
      <c r="R230" s="20"/>
    </row>
    <row r="231" spans="1:18" s="110" customFormat="1" ht="15" x14ac:dyDescent="0.2">
      <c r="A231" s="157"/>
      <c r="B231" s="157"/>
      <c r="C231" s="157"/>
      <c r="D231" s="157"/>
      <c r="E231" s="157"/>
      <c r="F231" s="157"/>
      <c r="G231" s="157"/>
      <c r="H231" s="157"/>
      <c r="I231" s="157"/>
      <c r="J231" s="158"/>
      <c r="K231" s="159"/>
      <c r="L231" s="103"/>
      <c r="M231" s="63"/>
      <c r="O231" s="20"/>
      <c r="P231" s="20"/>
      <c r="Q231" s="20"/>
      <c r="R231" s="20"/>
    </row>
    <row r="232" spans="1:18" s="110" customFormat="1" ht="15" x14ac:dyDescent="0.2">
      <c r="A232" s="157"/>
      <c r="B232" s="157"/>
      <c r="C232" s="157"/>
      <c r="D232" s="157"/>
      <c r="E232" s="157"/>
      <c r="F232" s="157"/>
      <c r="G232" s="157"/>
      <c r="H232" s="157"/>
      <c r="I232" s="157"/>
      <c r="J232" s="158"/>
      <c r="K232" s="159"/>
      <c r="L232" s="103"/>
      <c r="M232" s="63"/>
      <c r="O232" s="20"/>
      <c r="P232" s="20"/>
      <c r="Q232" s="20"/>
      <c r="R232" s="20"/>
    </row>
    <row r="233" spans="1:18" s="110" customFormat="1" ht="15" x14ac:dyDescent="0.2">
      <c r="A233" s="157"/>
      <c r="B233" s="157"/>
      <c r="C233" s="157"/>
      <c r="D233" s="157"/>
      <c r="E233" s="157"/>
      <c r="F233" s="157"/>
      <c r="G233" s="157"/>
      <c r="H233" s="157"/>
      <c r="I233" s="157"/>
      <c r="J233" s="158"/>
      <c r="K233" s="159"/>
      <c r="L233" s="103"/>
      <c r="M233" s="63"/>
      <c r="O233" s="20"/>
      <c r="P233" s="20"/>
      <c r="Q233" s="20"/>
      <c r="R233" s="20"/>
    </row>
    <row r="234" spans="1:18" s="110" customFormat="1" ht="15" x14ac:dyDescent="0.2">
      <c r="A234" s="157"/>
      <c r="B234" s="157"/>
      <c r="C234" s="157"/>
      <c r="D234" s="157"/>
      <c r="E234" s="157"/>
      <c r="F234" s="157"/>
      <c r="G234" s="157"/>
      <c r="H234" s="157"/>
      <c r="I234" s="157"/>
      <c r="J234" s="158"/>
      <c r="K234" s="159"/>
      <c r="L234" s="103"/>
      <c r="M234" s="63"/>
      <c r="O234" s="20"/>
      <c r="P234" s="20"/>
      <c r="Q234" s="20"/>
      <c r="R234" s="20"/>
    </row>
    <row r="235" spans="1:18" s="110" customFormat="1" ht="15" x14ac:dyDescent="0.2">
      <c r="A235" s="157"/>
      <c r="B235" s="157"/>
      <c r="C235" s="157"/>
      <c r="D235" s="157"/>
      <c r="E235" s="157"/>
      <c r="F235" s="157"/>
      <c r="G235" s="157"/>
      <c r="H235" s="157"/>
      <c r="I235" s="157"/>
      <c r="J235" s="158"/>
      <c r="K235" s="159"/>
      <c r="L235" s="103"/>
      <c r="M235" s="63"/>
      <c r="O235" s="20"/>
      <c r="P235" s="20"/>
      <c r="Q235" s="20"/>
      <c r="R235" s="20"/>
    </row>
    <row r="236" spans="1:18" s="71" customFormat="1" ht="15" x14ac:dyDescent="0.2">
      <c r="A236" s="199"/>
      <c r="B236" s="199"/>
      <c r="C236" s="199"/>
      <c r="D236" s="199"/>
      <c r="E236" s="199"/>
      <c r="F236" s="199"/>
      <c r="G236" s="199"/>
      <c r="H236" s="243" t="s">
        <v>123</v>
      </c>
      <c r="I236" s="243"/>
      <c r="J236" s="243"/>
      <c r="K236" s="243"/>
      <c r="L236" s="243"/>
      <c r="M236" s="243"/>
      <c r="O236" s="20"/>
      <c r="P236" s="20"/>
      <c r="Q236" s="20"/>
      <c r="R236" s="20"/>
    </row>
    <row r="237" spans="1:18" s="71" customFormat="1" ht="15" x14ac:dyDescent="0.2">
      <c r="A237" s="199"/>
      <c r="B237" s="199"/>
      <c r="C237" s="199"/>
      <c r="D237" s="199"/>
      <c r="E237" s="199"/>
      <c r="F237" s="199"/>
      <c r="G237" s="199"/>
      <c r="H237" s="243" t="s">
        <v>124</v>
      </c>
      <c r="I237" s="243"/>
      <c r="J237" s="243"/>
      <c r="K237" s="243"/>
      <c r="L237" s="243"/>
      <c r="M237" s="243"/>
      <c r="O237" s="20"/>
      <c r="P237" s="20"/>
      <c r="Q237" s="20"/>
      <c r="R237" s="20"/>
    </row>
    <row r="238" spans="1:18" ht="15" x14ac:dyDescent="0.2">
      <c r="A238" s="324"/>
      <c r="B238" s="324"/>
      <c r="C238" s="324"/>
      <c r="D238" s="324"/>
      <c r="E238" s="324"/>
      <c r="F238" s="324"/>
      <c r="G238" s="324"/>
      <c r="H238" s="324"/>
      <c r="I238" s="324"/>
      <c r="J238" s="104"/>
      <c r="K238" s="102"/>
      <c r="L238" s="105"/>
      <c r="M238" s="106"/>
    </row>
  </sheetData>
  <mergeCells count="191">
    <mergeCell ref="A99:I99"/>
    <mergeCell ref="A104:M104"/>
    <mergeCell ref="A105:M105"/>
    <mergeCell ref="D108:E108"/>
    <mergeCell ref="F108:G108"/>
    <mergeCell ref="B59:C59"/>
    <mergeCell ref="D59:E59"/>
    <mergeCell ref="F59:G59"/>
    <mergeCell ref="H59:I59"/>
    <mergeCell ref="A66:I66"/>
    <mergeCell ref="A68:I68"/>
    <mergeCell ref="A69:I69"/>
    <mergeCell ref="A70:I70"/>
    <mergeCell ref="A72:M72"/>
    <mergeCell ref="A102:M102"/>
    <mergeCell ref="D107:E107"/>
    <mergeCell ref="F107:G107"/>
    <mergeCell ref="H107:I107"/>
    <mergeCell ref="J107:K107"/>
    <mergeCell ref="B74:C74"/>
    <mergeCell ref="D74:E74"/>
    <mergeCell ref="F74:G74"/>
    <mergeCell ref="H74:I74"/>
    <mergeCell ref="J74:K74"/>
    <mergeCell ref="A43:M43"/>
    <mergeCell ref="B45:C45"/>
    <mergeCell ref="D45:E45"/>
    <mergeCell ref="F45:G45"/>
    <mergeCell ref="H45:I45"/>
    <mergeCell ref="J45:K45"/>
    <mergeCell ref="A58:I58"/>
    <mergeCell ref="A37:I37"/>
    <mergeCell ref="A39:I39"/>
    <mergeCell ref="B221:C221"/>
    <mergeCell ref="A224:I224"/>
    <mergeCell ref="A226:I226"/>
    <mergeCell ref="A227:I227"/>
    <mergeCell ref="A228:I228"/>
    <mergeCell ref="D221:E221"/>
    <mergeCell ref="F221:G221"/>
    <mergeCell ref="H221:I221"/>
    <mergeCell ref="J221:K221"/>
    <mergeCell ref="F197:G197"/>
    <mergeCell ref="B197:E197"/>
    <mergeCell ref="B198:D198"/>
    <mergeCell ref="A218:M218"/>
    <mergeCell ref="D220:E220"/>
    <mergeCell ref="F220:G220"/>
    <mergeCell ref="H220:I220"/>
    <mergeCell ref="J220:K220"/>
    <mergeCell ref="B209:C209"/>
    <mergeCell ref="A212:I212"/>
    <mergeCell ref="A214:I214"/>
    <mergeCell ref="A215:I215"/>
    <mergeCell ref="A216:I216"/>
    <mergeCell ref="D209:E209"/>
    <mergeCell ref="F209:G209"/>
    <mergeCell ref="H209:I209"/>
    <mergeCell ref="J209:K209"/>
    <mergeCell ref="A206:M206"/>
    <mergeCell ref="D208:E208"/>
    <mergeCell ref="F208:G208"/>
    <mergeCell ref="H208:I208"/>
    <mergeCell ref="J208:K208"/>
    <mergeCell ref="A200:I200"/>
    <mergeCell ref="A202:I202"/>
    <mergeCell ref="A203:I203"/>
    <mergeCell ref="A204:I204"/>
    <mergeCell ref="A194:M194"/>
    <mergeCell ref="D196:E196"/>
    <mergeCell ref="F196:G196"/>
    <mergeCell ref="H196:I196"/>
    <mergeCell ref="J196:K196"/>
    <mergeCell ref="A188:I188"/>
    <mergeCell ref="A190:I190"/>
    <mergeCell ref="A191:I191"/>
    <mergeCell ref="A192:I192"/>
    <mergeCell ref="A160:I160"/>
    <mergeCell ref="A162:I162"/>
    <mergeCell ref="A163:I163"/>
    <mergeCell ref="A164:I164"/>
    <mergeCell ref="A181:M181"/>
    <mergeCell ref="B169:C169"/>
    <mergeCell ref="A175:I175"/>
    <mergeCell ref="A177:I177"/>
    <mergeCell ref="A178:I178"/>
    <mergeCell ref="A179:I179"/>
    <mergeCell ref="B16:C16"/>
    <mergeCell ref="A40:I40"/>
    <mergeCell ref="A41:I41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13:M13"/>
    <mergeCell ref="A14:M14"/>
    <mergeCell ref="H16:I16"/>
    <mergeCell ref="J16:K16"/>
    <mergeCell ref="D16:E16"/>
    <mergeCell ref="F16:G16"/>
    <mergeCell ref="A29:I29"/>
    <mergeCell ref="B30:C30"/>
    <mergeCell ref="D30:E30"/>
    <mergeCell ref="F30:G30"/>
    <mergeCell ref="H30:I30"/>
    <mergeCell ref="A238:I238"/>
    <mergeCell ref="H236:M236"/>
    <mergeCell ref="H237:M237"/>
    <mergeCell ref="A115:I115"/>
    <mergeCell ref="A117:M117"/>
    <mergeCell ref="D119:E119"/>
    <mergeCell ref="A129:M129"/>
    <mergeCell ref="D131:E131"/>
    <mergeCell ref="F131:G131"/>
    <mergeCell ref="H131:I131"/>
    <mergeCell ref="J131:K131"/>
    <mergeCell ref="B120:C120"/>
    <mergeCell ref="A123:I123"/>
    <mergeCell ref="A125:I125"/>
    <mergeCell ref="A126:I126"/>
    <mergeCell ref="A127:I127"/>
    <mergeCell ref="A138:I138"/>
    <mergeCell ref="A139:I139"/>
    <mergeCell ref="A153:M153"/>
    <mergeCell ref="D155:E155"/>
    <mergeCell ref="F155:G155"/>
    <mergeCell ref="H155:I155"/>
    <mergeCell ref="J155:K155"/>
    <mergeCell ref="B144:C144"/>
    <mergeCell ref="B186:D186"/>
    <mergeCell ref="A87:I87"/>
    <mergeCell ref="B88:C88"/>
    <mergeCell ref="D88:E88"/>
    <mergeCell ref="F88:G88"/>
    <mergeCell ref="H88:I88"/>
    <mergeCell ref="A95:I95"/>
    <mergeCell ref="A97:I97"/>
    <mergeCell ref="A98:I98"/>
    <mergeCell ref="A147:I147"/>
    <mergeCell ref="A149:I149"/>
    <mergeCell ref="A150:I150"/>
    <mergeCell ref="A151:I151"/>
    <mergeCell ref="A141:M141"/>
    <mergeCell ref="D143:E143"/>
    <mergeCell ref="F143:G143"/>
    <mergeCell ref="H143:I143"/>
    <mergeCell ref="J143:K143"/>
    <mergeCell ref="A166:M166"/>
    <mergeCell ref="D168:E168"/>
    <mergeCell ref="F168:G168"/>
    <mergeCell ref="H168:I168"/>
    <mergeCell ref="J168:K168"/>
    <mergeCell ref="B156:C156"/>
    <mergeCell ref="D169:E169"/>
    <mergeCell ref="F169:G169"/>
    <mergeCell ref="H169:I169"/>
    <mergeCell ref="A182:M182"/>
    <mergeCell ref="D184:E184"/>
    <mergeCell ref="F184:G184"/>
    <mergeCell ref="H184:I184"/>
    <mergeCell ref="J184:K184"/>
    <mergeCell ref="F185:G185"/>
    <mergeCell ref="H185:I185"/>
    <mergeCell ref="B185:E185"/>
    <mergeCell ref="D132:E132"/>
    <mergeCell ref="F132:G132"/>
    <mergeCell ref="H132:I132"/>
    <mergeCell ref="D156:E156"/>
    <mergeCell ref="F156:G156"/>
    <mergeCell ref="D144:E144"/>
    <mergeCell ref="F144:G144"/>
    <mergeCell ref="H156:I156"/>
    <mergeCell ref="B132:C132"/>
    <mergeCell ref="A135:I135"/>
    <mergeCell ref="A137:I137"/>
    <mergeCell ref="F119:G119"/>
    <mergeCell ref="H119:I119"/>
    <mergeCell ref="J119:K119"/>
    <mergeCell ref="A101:M101"/>
    <mergeCell ref="B108:C108"/>
    <mergeCell ref="A111:I111"/>
    <mergeCell ref="A113:I113"/>
    <mergeCell ref="A114:I114"/>
    <mergeCell ref="D120:E120"/>
    <mergeCell ref="F120:G120"/>
    <mergeCell ref="H120:I120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58" fitToHeight="0" orientation="portrait" horizontalDpi="1200" verticalDpi="1200" r:id="rId1"/>
  <headerFooter>
    <oddHeader xml:space="preserve">&amp;RBM04 - MEMORIAL   COSTA E SILVA
</oddHeader>
    <oddFooter>Página &amp;P de &amp;N</oddFooter>
  </headerFooter>
  <rowBreaks count="1" manualBreakCount="1">
    <brk id="152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tabSelected="1" view="pageBreakPreview" topLeftCell="A73" zoomScaleNormal="100" zoomScaleSheetLayoutView="100" workbookViewId="0">
      <selection activeCell="A76" sqref="A76:F92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6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</row>
    <row r="2" spans="1:13" ht="18.75" x14ac:dyDescent="0.3">
      <c r="A2" s="362" t="s">
        <v>447</v>
      </c>
      <c r="B2" s="362"/>
      <c r="C2" s="362"/>
      <c r="D2" s="362"/>
      <c r="E2" s="362"/>
      <c r="F2" s="76"/>
      <c r="G2" s="76"/>
      <c r="H2" s="363" t="s">
        <v>448</v>
      </c>
      <c r="I2" s="363"/>
      <c r="J2" s="363"/>
      <c r="K2" s="363"/>
      <c r="L2" s="363"/>
      <c r="M2" s="76"/>
    </row>
    <row r="3" spans="1:13" ht="15.75" x14ac:dyDescent="0.25">
      <c r="A3" s="364" t="s">
        <v>373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</row>
    <row r="4" spans="1:13" ht="15.75" x14ac:dyDescent="0.25">
      <c r="A4" s="365" t="s">
        <v>377</v>
      </c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</row>
    <row r="5" spans="1:13" ht="15.75" x14ac:dyDescent="0.25">
      <c r="A5" s="360" t="s">
        <v>375</v>
      </c>
      <c r="B5" s="360"/>
      <c r="C5" s="360"/>
      <c r="D5" s="360"/>
      <c r="E5" s="360"/>
      <c r="F5" s="360"/>
      <c r="G5" s="360" t="s">
        <v>131</v>
      </c>
      <c r="H5" s="360"/>
      <c r="I5" s="360"/>
      <c r="J5" s="360"/>
      <c r="K5" s="360"/>
      <c r="L5" s="360"/>
      <c r="M5" s="360"/>
    </row>
    <row r="6" spans="1:13" x14ac:dyDescent="0.25">
      <c r="A6" s="359"/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</row>
    <row r="7" spans="1:13" x14ac:dyDescent="0.25">
      <c r="A7" s="359"/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</row>
    <row r="8" spans="1:13" x14ac:dyDescent="0.25">
      <c r="A8" s="359"/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</row>
    <row r="9" spans="1:13" x14ac:dyDescent="0.25">
      <c r="A9" s="359"/>
      <c r="B9" s="359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</row>
    <row r="10" spans="1:13" x14ac:dyDescent="0.25">
      <c r="A10" s="359"/>
      <c r="B10" s="359"/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</row>
    <row r="11" spans="1:13" x14ac:dyDescent="0.25">
      <c r="A11" s="359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</row>
    <row r="12" spans="1:13" x14ac:dyDescent="0.25">
      <c r="A12" s="359"/>
      <c r="B12" s="359"/>
      <c r="C12" s="359"/>
      <c r="D12" s="359"/>
      <c r="E12" s="359"/>
      <c r="F12" s="359"/>
      <c r="G12" s="359"/>
      <c r="H12" s="359"/>
      <c r="I12" s="359"/>
      <c r="J12" s="359"/>
      <c r="K12" s="359"/>
      <c r="L12" s="359"/>
      <c r="M12" s="359"/>
    </row>
    <row r="13" spans="1:13" x14ac:dyDescent="0.25">
      <c r="A13" s="359"/>
      <c r="B13" s="359"/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M13" s="359"/>
    </row>
    <row r="14" spans="1:13" x14ac:dyDescent="0.25">
      <c r="A14" s="359"/>
      <c r="B14" s="359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359"/>
    </row>
    <row r="15" spans="1:13" x14ac:dyDescent="0.25">
      <c r="A15" s="359"/>
      <c r="B15" s="359"/>
      <c r="C15" s="359"/>
      <c r="D15" s="359"/>
      <c r="E15" s="359"/>
      <c r="F15" s="359"/>
      <c r="G15" s="359"/>
      <c r="H15" s="359"/>
      <c r="I15" s="359"/>
      <c r="J15" s="359"/>
      <c r="K15" s="359"/>
      <c r="L15" s="359"/>
      <c r="M15" s="359"/>
    </row>
    <row r="16" spans="1:13" x14ac:dyDescent="0.25">
      <c r="A16" s="359"/>
      <c r="B16" s="359"/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</row>
    <row r="17" spans="1:13" x14ac:dyDescent="0.25">
      <c r="A17" s="359"/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</row>
    <row r="18" spans="1:13" x14ac:dyDescent="0.25">
      <c r="A18" s="359"/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</row>
    <row r="19" spans="1:13" x14ac:dyDescent="0.25">
      <c r="A19" s="359"/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</row>
    <row r="20" spans="1:13" x14ac:dyDescent="0.25">
      <c r="A20" s="359"/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</row>
    <row r="21" spans="1:13" ht="15.75" x14ac:dyDescent="0.25">
      <c r="A21" s="358" t="s">
        <v>449</v>
      </c>
      <c r="B21" s="358"/>
      <c r="C21" s="358"/>
      <c r="D21" s="358"/>
      <c r="E21" s="358"/>
      <c r="F21" s="358"/>
      <c r="G21" s="358" t="s">
        <v>386</v>
      </c>
      <c r="H21" s="358"/>
      <c r="I21" s="358"/>
      <c r="J21" s="358"/>
      <c r="K21" s="358"/>
      <c r="L21" s="358"/>
      <c r="M21" s="358"/>
    </row>
    <row r="22" spans="1:13" x14ac:dyDescent="0.25">
      <c r="A22" s="359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</row>
    <row r="23" spans="1:13" x14ac:dyDescent="0.25">
      <c r="A23" s="359"/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</row>
    <row r="24" spans="1:13" x14ac:dyDescent="0.25">
      <c r="A24" s="359"/>
      <c r="B24" s="359"/>
      <c r="C24" s="359"/>
      <c r="D24" s="359"/>
      <c r="E24" s="359"/>
      <c r="F24" s="359"/>
      <c r="G24" s="359"/>
      <c r="H24" s="359"/>
      <c r="I24" s="359"/>
      <c r="J24" s="359"/>
      <c r="K24" s="359"/>
      <c r="L24" s="359"/>
      <c r="M24" s="359"/>
    </row>
    <row r="25" spans="1:13" x14ac:dyDescent="0.25">
      <c r="A25" s="359"/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</row>
    <row r="26" spans="1:13" x14ac:dyDescent="0.25">
      <c r="A26" s="359"/>
      <c r="B26" s="359"/>
      <c r="C26" s="359"/>
      <c r="D26" s="359"/>
      <c r="E26" s="359"/>
      <c r="F26" s="359"/>
      <c r="G26" s="359"/>
      <c r="H26" s="359"/>
      <c r="I26" s="359"/>
      <c r="J26" s="359"/>
      <c r="K26" s="359"/>
      <c r="L26" s="359"/>
      <c r="M26" s="359"/>
    </row>
    <row r="27" spans="1:13" x14ac:dyDescent="0.25">
      <c r="A27" s="359"/>
      <c r="B27" s="359"/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</row>
    <row r="28" spans="1:13" x14ac:dyDescent="0.25">
      <c r="A28" s="359"/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359"/>
      <c r="M28" s="359"/>
    </row>
    <row r="29" spans="1:13" x14ac:dyDescent="0.25">
      <c r="A29" s="359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</row>
    <row r="30" spans="1:13" x14ac:dyDescent="0.25">
      <c r="A30" s="359"/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</row>
    <row r="31" spans="1:13" x14ac:dyDescent="0.25">
      <c r="A31" s="359"/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</row>
    <row r="32" spans="1:13" x14ac:dyDescent="0.25">
      <c r="A32" s="359"/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</row>
    <row r="33" spans="1:13" x14ac:dyDescent="0.25">
      <c r="A33" s="359"/>
      <c r="B33" s="359"/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</row>
    <row r="34" spans="1:13" x14ac:dyDescent="0.25">
      <c r="A34" s="359"/>
      <c r="B34" s="359"/>
      <c r="C34" s="359"/>
      <c r="D34" s="359"/>
      <c r="E34" s="359"/>
      <c r="F34" s="359"/>
      <c r="G34" s="359"/>
      <c r="H34" s="359"/>
      <c r="I34" s="359"/>
      <c r="J34" s="359"/>
      <c r="K34" s="359"/>
      <c r="L34" s="359"/>
      <c r="M34" s="359"/>
    </row>
    <row r="35" spans="1:13" x14ac:dyDescent="0.25">
      <c r="A35" s="359"/>
      <c r="B35" s="359"/>
      <c r="C35" s="359"/>
      <c r="D35" s="359"/>
      <c r="E35" s="359"/>
      <c r="F35" s="359"/>
      <c r="G35" s="359"/>
      <c r="H35" s="359"/>
      <c r="I35" s="359"/>
      <c r="J35" s="359"/>
      <c r="K35" s="359"/>
      <c r="L35" s="359"/>
      <c r="M35" s="359"/>
    </row>
    <row r="36" spans="1:13" x14ac:dyDescent="0.25">
      <c r="A36" s="359"/>
      <c r="B36" s="359"/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</row>
    <row r="37" spans="1:13" x14ac:dyDescent="0.25">
      <c r="A37" s="359"/>
      <c r="B37" s="359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59"/>
    </row>
    <row r="38" spans="1:13" x14ac:dyDescent="0.25">
      <c r="A38" s="359"/>
      <c r="B38" s="359"/>
      <c r="C38" s="359"/>
      <c r="D38" s="359"/>
      <c r="E38" s="359"/>
      <c r="F38" s="359"/>
      <c r="G38" s="359"/>
      <c r="H38" s="359"/>
      <c r="I38" s="359"/>
      <c r="J38" s="359"/>
      <c r="K38" s="359"/>
      <c r="L38" s="359"/>
      <c r="M38" s="359"/>
    </row>
    <row r="39" spans="1:13" ht="15.75" x14ac:dyDescent="0.25">
      <c r="A39" s="358" t="s">
        <v>451</v>
      </c>
      <c r="B39" s="358"/>
      <c r="C39" s="358"/>
      <c r="D39" s="358"/>
      <c r="E39" s="358"/>
      <c r="F39" s="358"/>
      <c r="G39" s="358" t="s">
        <v>450</v>
      </c>
      <c r="H39" s="358"/>
      <c r="I39" s="358"/>
      <c r="J39" s="358"/>
      <c r="K39" s="358"/>
      <c r="L39" s="358"/>
      <c r="M39" s="358"/>
    </row>
    <row r="40" spans="1:13" x14ac:dyDescent="0.25">
      <c r="A40" s="359"/>
      <c r="B40" s="359"/>
      <c r="C40" s="359"/>
      <c r="D40" s="359"/>
      <c r="E40" s="359"/>
      <c r="F40" s="359"/>
      <c r="G40" s="359"/>
      <c r="H40" s="359"/>
      <c r="I40" s="359"/>
      <c r="J40" s="359"/>
      <c r="K40" s="359"/>
      <c r="L40" s="359"/>
      <c r="M40" s="359"/>
    </row>
    <row r="41" spans="1:13" x14ac:dyDescent="0.25">
      <c r="A41" s="359"/>
      <c r="B41" s="359"/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</row>
    <row r="42" spans="1:13" x14ac:dyDescent="0.25">
      <c r="A42" s="359"/>
      <c r="B42" s="359"/>
      <c r="C42" s="359"/>
      <c r="D42" s="359"/>
      <c r="E42" s="359"/>
      <c r="F42" s="359"/>
      <c r="G42" s="359"/>
      <c r="H42" s="359"/>
      <c r="I42" s="359"/>
      <c r="J42" s="359"/>
      <c r="K42" s="359"/>
      <c r="L42" s="359"/>
      <c r="M42" s="359"/>
    </row>
    <row r="43" spans="1:13" x14ac:dyDescent="0.25">
      <c r="A43" s="359"/>
      <c r="B43" s="359"/>
      <c r="C43" s="359"/>
      <c r="D43" s="359"/>
      <c r="E43" s="359"/>
      <c r="F43" s="359"/>
      <c r="G43" s="359"/>
      <c r="H43" s="359"/>
      <c r="I43" s="359"/>
      <c r="J43" s="359"/>
      <c r="K43" s="359"/>
      <c r="L43" s="359"/>
      <c r="M43" s="359"/>
    </row>
    <row r="44" spans="1:13" x14ac:dyDescent="0.25">
      <c r="A44" s="359"/>
      <c r="B44" s="359"/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</row>
    <row r="45" spans="1:13" x14ac:dyDescent="0.25">
      <c r="A45" s="359"/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</row>
    <row r="46" spans="1:13" x14ac:dyDescent="0.25">
      <c r="A46" s="359"/>
      <c r="B46" s="359"/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59"/>
    </row>
    <row r="47" spans="1:13" x14ac:dyDescent="0.25">
      <c r="A47" s="359"/>
      <c r="B47" s="359"/>
      <c r="C47" s="359"/>
      <c r="D47" s="359"/>
      <c r="E47" s="359"/>
      <c r="F47" s="359"/>
      <c r="G47" s="359"/>
      <c r="H47" s="359"/>
      <c r="I47" s="359"/>
      <c r="J47" s="359"/>
      <c r="K47" s="359"/>
      <c r="L47" s="359"/>
      <c r="M47" s="359"/>
    </row>
    <row r="48" spans="1:13" x14ac:dyDescent="0.25">
      <c r="A48" s="359"/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59"/>
    </row>
    <row r="49" spans="1:13" x14ac:dyDescent="0.25">
      <c r="A49" s="359"/>
      <c r="B49" s="359"/>
      <c r="C49" s="359"/>
      <c r="D49" s="359"/>
      <c r="E49" s="359"/>
      <c r="F49" s="359"/>
      <c r="G49" s="359"/>
      <c r="H49" s="359"/>
      <c r="I49" s="359"/>
      <c r="J49" s="359"/>
      <c r="K49" s="359"/>
      <c r="L49" s="359"/>
      <c r="M49" s="359"/>
    </row>
    <row r="50" spans="1:13" x14ac:dyDescent="0.25">
      <c r="A50" s="359"/>
      <c r="B50" s="359"/>
      <c r="C50" s="359"/>
      <c r="D50" s="359"/>
      <c r="E50" s="359"/>
      <c r="F50" s="359"/>
      <c r="G50" s="359"/>
      <c r="H50" s="359"/>
      <c r="I50" s="359"/>
      <c r="J50" s="359"/>
      <c r="K50" s="359"/>
      <c r="L50" s="359"/>
      <c r="M50" s="359"/>
    </row>
    <row r="51" spans="1:13" x14ac:dyDescent="0.25">
      <c r="A51" s="359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</row>
    <row r="52" spans="1:13" x14ac:dyDescent="0.25">
      <c r="A52" s="359"/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</row>
    <row r="53" spans="1:13" x14ac:dyDescent="0.25">
      <c r="A53" s="359"/>
      <c r="B53" s="359"/>
      <c r="C53" s="359"/>
      <c r="D53" s="359"/>
      <c r="E53" s="359"/>
      <c r="F53" s="359"/>
      <c r="G53" s="359"/>
      <c r="H53" s="359"/>
      <c r="I53" s="359"/>
      <c r="J53" s="359"/>
      <c r="K53" s="359"/>
      <c r="L53" s="359"/>
      <c r="M53" s="359"/>
    </row>
    <row r="54" spans="1:13" x14ac:dyDescent="0.25">
      <c r="A54" s="359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</row>
    <row r="55" spans="1:13" x14ac:dyDescent="0.25">
      <c r="A55" s="359"/>
      <c r="B55" s="359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</row>
    <row r="56" spans="1:13" x14ac:dyDescent="0.25">
      <c r="A56" s="359"/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59"/>
    </row>
    <row r="57" spans="1:13" ht="15.75" x14ac:dyDescent="0.25">
      <c r="A57" s="358" t="s">
        <v>452</v>
      </c>
      <c r="B57" s="358"/>
      <c r="C57" s="358"/>
      <c r="D57" s="358"/>
      <c r="E57" s="358"/>
      <c r="F57" s="358"/>
      <c r="G57" s="358" t="s">
        <v>453</v>
      </c>
      <c r="H57" s="358"/>
      <c r="I57" s="358"/>
      <c r="J57" s="358"/>
      <c r="K57" s="358"/>
      <c r="L57" s="358"/>
      <c r="M57" s="358"/>
    </row>
    <row r="58" spans="1:13" x14ac:dyDescent="0.25">
      <c r="A58" s="359"/>
      <c r="B58" s="359"/>
      <c r="C58" s="359"/>
      <c r="D58" s="359"/>
      <c r="E58" s="359"/>
      <c r="F58" s="359"/>
      <c r="G58" s="359"/>
      <c r="H58" s="359"/>
      <c r="I58" s="359"/>
      <c r="J58" s="359"/>
      <c r="K58" s="359"/>
      <c r="L58" s="359"/>
      <c r="M58" s="359"/>
    </row>
    <row r="59" spans="1:13" x14ac:dyDescent="0.25">
      <c r="A59" s="359"/>
      <c r="B59" s="359"/>
      <c r="C59" s="359"/>
      <c r="D59" s="359"/>
      <c r="E59" s="359"/>
      <c r="F59" s="359"/>
      <c r="G59" s="359"/>
      <c r="H59" s="359"/>
      <c r="I59" s="359"/>
      <c r="J59" s="359"/>
      <c r="K59" s="359"/>
      <c r="L59" s="359"/>
      <c r="M59" s="359"/>
    </row>
    <row r="60" spans="1:13" x14ac:dyDescent="0.25">
      <c r="A60" s="359"/>
      <c r="B60" s="359"/>
      <c r="C60" s="359"/>
      <c r="D60" s="359"/>
      <c r="E60" s="359"/>
      <c r="F60" s="359"/>
      <c r="G60" s="359"/>
      <c r="H60" s="359"/>
      <c r="I60" s="359"/>
      <c r="J60" s="359"/>
      <c r="K60" s="359"/>
      <c r="L60" s="359"/>
      <c r="M60" s="359"/>
    </row>
    <row r="61" spans="1:13" x14ac:dyDescent="0.25">
      <c r="A61" s="359"/>
      <c r="B61" s="359"/>
      <c r="C61" s="359"/>
      <c r="D61" s="359"/>
      <c r="E61" s="359"/>
      <c r="F61" s="359"/>
      <c r="G61" s="359"/>
      <c r="H61" s="359"/>
      <c r="I61" s="359"/>
      <c r="J61" s="359"/>
      <c r="K61" s="359"/>
      <c r="L61" s="359"/>
      <c r="M61" s="359"/>
    </row>
    <row r="62" spans="1:13" x14ac:dyDescent="0.25">
      <c r="A62" s="359"/>
      <c r="B62" s="359"/>
      <c r="C62" s="359"/>
      <c r="D62" s="359"/>
      <c r="E62" s="359"/>
      <c r="F62" s="359"/>
      <c r="G62" s="359"/>
      <c r="H62" s="359"/>
      <c r="I62" s="359"/>
      <c r="J62" s="359"/>
      <c r="K62" s="359"/>
      <c r="L62" s="359"/>
      <c r="M62" s="359"/>
    </row>
    <row r="63" spans="1:13" x14ac:dyDescent="0.25">
      <c r="A63" s="359"/>
      <c r="B63" s="359"/>
      <c r="C63" s="359"/>
      <c r="D63" s="359"/>
      <c r="E63" s="359"/>
      <c r="F63" s="359"/>
      <c r="G63" s="359"/>
      <c r="H63" s="359"/>
      <c r="I63" s="359"/>
      <c r="J63" s="359"/>
      <c r="K63" s="359"/>
      <c r="L63" s="359"/>
      <c r="M63" s="359"/>
    </row>
    <row r="64" spans="1:13" x14ac:dyDescent="0.25">
      <c r="A64" s="359"/>
      <c r="B64" s="359"/>
      <c r="C64" s="359"/>
      <c r="D64" s="359"/>
      <c r="E64" s="359"/>
      <c r="F64" s="359"/>
      <c r="G64" s="359"/>
      <c r="H64" s="359"/>
      <c r="I64" s="359"/>
      <c r="J64" s="359"/>
      <c r="K64" s="359"/>
      <c r="L64" s="359"/>
      <c r="M64" s="359"/>
    </row>
    <row r="65" spans="1:13" x14ac:dyDescent="0.25">
      <c r="A65" s="359"/>
      <c r="B65" s="359"/>
      <c r="C65" s="359"/>
      <c r="D65" s="359"/>
      <c r="E65" s="359"/>
      <c r="F65" s="359"/>
      <c r="G65" s="359"/>
      <c r="H65" s="359"/>
      <c r="I65" s="359"/>
      <c r="J65" s="359"/>
      <c r="K65" s="359"/>
      <c r="L65" s="359"/>
      <c r="M65" s="359"/>
    </row>
    <row r="66" spans="1:13" x14ac:dyDescent="0.25">
      <c r="A66" s="359"/>
      <c r="B66" s="359"/>
      <c r="C66" s="359"/>
      <c r="D66" s="359"/>
      <c r="E66" s="359"/>
      <c r="F66" s="359"/>
      <c r="G66" s="359"/>
      <c r="H66" s="359"/>
      <c r="I66" s="359"/>
      <c r="J66" s="359"/>
      <c r="K66" s="359"/>
      <c r="L66" s="359"/>
      <c r="M66" s="359"/>
    </row>
    <row r="67" spans="1:13" x14ac:dyDescent="0.25">
      <c r="A67" s="359"/>
      <c r="B67" s="359"/>
      <c r="C67" s="359"/>
      <c r="D67" s="359"/>
      <c r="E67" s="359"/>
      <c r="F67" s="359"/>
      <c r="G67" s="359"/>
      <c r="H67" s="359"/>
      <c r="I67" s="359"/>
      <c r="J67" s="359"/>
      <c r="K67" s="359"/>
      <c r="L67" s="359"/>
      <c r="M67" s="359"/>
    </row>
    <row r="68" spans="1:13" x14ac:dyDescent="0.25">
      <c r="A68" s="359"/>
      <c r="B68" s="359"/>
      <c r="C68" s="359"/>
      <c r="D68" s="359"/>
      <c r="E68" s="359"/>
      <c r="F68" s="359"/>
      <c r="G68" s="359"/>
      <c r="H68" s="359"/>
      <c r="I68" s="359"/>
      <c r="J68" s="359"/>
      <c r="K68" s="359"/>
      <c r="L68" s="359"/>
      <c r="M68" s="359"/>
    </row>
    <row r="69" spans="1:13" x14ac:dyDescent="0.25">
      <c r="A69" s="359"/>
      <c r="B69" s="359"/>
      <c r="C69" s="359"/>
      <c r="D69" s="359"/>
      <c r="E69" s="359"/>
      <c r="F69" s="359"/>
      <c r="G69" s="359"/>
      <c r="H69" s="359"/>
      <c r="I69" s="359"/>
      <c r="J69" s="359"/>
      <c r="K69" s="359"/>
      <c r="L69" s="359"/>
      <c r="M69" s="359"/>
    </row>
    <row r="70" spans="1:13" x14ac:dyDescent="0.25">
      <c r="A70" s="359"/>
      <c r="B70" s="359"/>
      <c r="C70" s="359"/>
      <c r="D70" s="359"/>
      <c r="E70" s="359"/>
      <c r="F70" s="359"/>
      <c r="G70" s="359"/>
      <c r="H70" s="359"/>
      <c r="I70" s="359"/>
      <c r="J70" s="359"/>
      <c r="K70" s="359"/>
      <c r="L70" s="359"/>
      <c r="M70" s="359"/>
    </row>
    <row r="71" spans="1:13" x14ac:dyDescent="0.25">
      <c r="A71" s="359"/>
      <c r="B71" s="359"/>
      <c r="C71" s="359"/>
      <c r="D71" s="359"/>
      <c r="E71" s="359"/>
      <c r="F71" s="359"/>
      <c r="G71" s="359"/>
      <c r="H71" s="359"/>
      <c r="I71" s="359"/>
      <c r="J71" s="359"/>
      <c r="K71" s="359"/>
      <c r="L71" s="359"/>
      <c r="M71" s="359"/>
    </row>
    <row r="72" spans="1:13" x14ac:dyDescent="0.25">
      <c r="A72" s="359"/>
      <c r="B72" s="359"/>
      <c r="C72" s="359"/>
      <c r="D72" s="359"/>
      <c r="E72" s="359"/>
      <c r="F72" s="359"/>
      <c r="G72" s="359"/>
      <c r="H72" s="359"/>
      <c r="I72" s="359"/>
      <c r="J72" s="359"/>
      <c r="K72" s="359"/>
      <c r="L72" s="359"/>
      <c r="M72" s="359"/>
    </row>
    <row r="73" spans="1:13" x14ac:dyDescent="0.25">
      <c r="A73" s="359"/>
      <c r="B73" s="359"/>
      <c r="C73" s="359"/>
      <c r="D73" s="359"/>
      <c r="E73" s="359"/>
      <c r="F73" s="359"/>
      <c r="G73" s="359"/>
      <c r="H73" s="359"/>
      <c r="I73" s="359"/>
      <c r="J73" s="359"/>
      <c r="K73" s="359"/>
      <c r="L73" s="359"/>
      <c r="M73" s="359"/>
    </row>
    <row r="74" spans="1:13" x14ac:dyDescent="0.25">
      <c r="A74" s="359"/>
      <c r="B74" s="359"/>
      <c r="C74" s="359"/>
      <c r="D74" s="359"/>
      <c r="E74" s="359"/>
      <c r="F74" s="359"/>
      <c r="G74" s="359"/>
      <c r="H74" s="359"/>
      <c r="I74" s="359"/>
      <c r="J74" s="359"/>
      <c r="K74" s="359"/>
      <c r="L74" s="359"/>
      <c r="M74" s="359"/>
    </row>
    <row r="75" spans="1:13" ht="15.75" x14ac:dyDescent="0.25">
      <c r="A75" s="358" t="s">
        <v>454</v>
      </c>
      <c r="B75" s="358"/>
      <c r="C75" s="358"/>
      <c r="D75" s="358"/>
      <c r="E75" s="358"/>
      <c r="F75" s="358"/>
      <c r="G75" s="358" t="s">
        <v>455</v>
      </c>
      <c r="H75" s="358"/>
      <c r="I75" s="358"/>
      <c r="J75" s="358"/>
      <c r="K75" s="358"/>
      <c r="L75" s="358"/>
      <c r="M75" s="358"/>
    </row>
    <row r="76" spans="1:13" x14ac:dyDescent="0.25">
      <c r="A76" s="359"/>
      <c r="B76" s="359"/>
      <c r="C76" s="359"/>
      <c r="D76" s="359"/>
      <c r="E76" s="359"/>
      <c r="F76" s="359"/>
      <c r="G76" s="359"/>
      <c r="H76" s="359"/>
      <c r="I76" s="359"/>
      <c r="J76" s="359"/>
      <c r="K76" s="359"/>
      <c r="L76" s="359"/>
      <c r="M76" s="359"/>
    </row>
    <row r="77" spans="1:13" x14ac:dyDescent="0.25">
      <c r="A77" s="359"/>
      <c r="B77" s="359"/>
      <c r="C77" s="359"/>
      <c r="D77" s="359"/>
      <c r="E77" s="359"/>
      <c r="F77" s="359"/>
      <c r="G77" s="359"/>
      <c r="H77" s="359"/>
      <c r="I77" s="359"/>
      <c r="J77" s="359"/>
      <c r="K77" s="359"/>
      <c r="L77" s="359"/>
      <c r="M77" s="359"/>
    </row>
    <row r="78" spans="1:13" x14ac:dyDescent="0.25">
      <c r="A78" s="359"/>
      <c r="B78" s="359"/>
      <c r="C78" s="359"/>
      <c r="D78" s="359"/>
      <c r="E78" s="359"/>
      <c r="F78" s="359"/>
      <c r="G78" s="359"/>
      <c r="H78" s="359"/>
      <c r="I78" s="359"/>
      <c r="J78" s="359"/>
      <c r="K78" s="359"/>
      <c r="L78" s="359"/>
      <c r="M78" s="359"/>
    </row>
    <row r="79" spans="1:13" x14ac:dyDescent="0.25">
      <c r="A79" s="359"/>
      <c r="B79" s="359"/>
      <c r="C79" s="359"/>
      <c r="D79" s="359"/>
      <c r="E79" s="359"/>
      <c r="F79" s="359"/>
      <c r="G79" s="359"/>
      <c r="H79" s="359"/>
      <c r="I79" s="359"/>
      <c r="J79" s="359"/>
      <c r="K79" s="359"/>
      <c r="L79" s="359"/>
      <c r="M79" s="359"/>
    </row>
    <row r="80" spans="1:13" x14ac:dyDescent="0.25">
      <c r="A80" s="359"/>
      <c r="B80" s="359"/>
      <c r="C80" s="359"/>
      <c r="D80" s="359"/>
      <c r="E80" s="359"/>
      <c r="F80" s="359"/>
      <c r="G80" s="359"/>
      <c r="H80" s="359"/>
      <c r="I80" s="359"/>
      <c r="J80" s="359"/>
      <c r="K80" s="359"/>
      <c r="L80" s="359"/>
      <c r="M80" s="359"/>
    </row>
    <row r="81" spans="1:13" x14ac:dyDescent="0.25">
      <c r="A81" s="359"/>
      <c r="B81" s="359"/>
      <c r="C81" s="359"/>
      <c r="D81" s="359"/>
      <c r="E81" s="359"/>
      <c r="F81" s="359"/>
      <c r="G81" s="359"/>
      <c r="H81" s="359"/>
      <c r="I81" s="359"/>
      <c r="J81" s="359"/>
      <c r="K81" s="359"/>
      <c r="L81" s="359"/>
      <c r="M81" s="359"/>
    </row>
    <row r="82" spans="1:13" x14ac:dyDescent="0.25">
      <c r="A82" s="359"/>
      <c r="B82" s="359"/>
      <c r="C82" s="359"/>
      <c r="D82" s="359"/>
      <c r="E82" s="359"/>
      <c r="F82" s="359"/>
      <c r="G82" s="359"/>
      <c r="H82" s="359"/>
      <c r="I82" s="359"/>
      <c r="J82" s="359"/>
      <c r="K82" s="359"/>
      <c r="L82" s="359"/>
      <c r="M82" s="359"/>
    </row>
    <row r="83" spans="1:13" x14ac:dyDescent="0.25">
      <c r="A83" s="359"/>
      <c r="B83" s="359"/>
      <c r="C83" s="359"/>
      <c r="D83" s="359"/>
      <c r="E83" s="359"/>
      <c r="F83" s="359"/>
      <c r="G83" s="359"/>
      <c r="H83" s="359"/>
      <c r="I83" s="359"/>
      <c r="J83" s="359"/>
      <c r="K83" s="359"/>
      <c r="L83" s="359"/>
      <c r="M83" s="359"/>
    </row>
    <row r="84" spans="1:13" x14ac:dyDescent="0.25">
      <c r="A84" s="359"/>
      <c r="B84" s="359"/>
      <c r="C84" s="359"/>
      <c r="D84" s="359"/>
      <c r="E84" s="359"/>
      <c r="F84" s="359"/>
      <c r="G84" s="359"/>
      <c r="H84" s="359"/>
      <c r="I84" s="359"/>
      <c r="J84" s="359"/>
      <c r="K84" s="359"/>
      <c r="L84" s="359"/>
      <c r="M84" s="359"/>
    </row>
    <row r="85" spans="1:13" x14ac:dyDescent="0.25">
      <c r="A85" s="359"/>
      <c r="B85" s="359"/>
      <c r="C85" s="359"/>
      <c r="D85" s="359"/>
      <c r="E85" s="359"/>
      <c r="F85" s="359"/>
      <c r="G85" s="359"/>
      <c r="H85" s="359"/>
      <c r="I85" s="359"/>
      <c r="J85" s="359"/>
      <c r="K85" s="359"/>
      <c r="L85" s="359"/>
      <c r="M85" s="359"/>
    </row>
    <row r="86" spans="1:13" x14ac:dyDescent="0.25">
      <c r="A86" s="359"/>
      <c r="B86" s="359"/>
      <c r="C86" s="359"/>
      <c r="D86" s="359"/>
      <c r="E86" s="359"/>
      <c r="F86" s="359"/>
      <c r="G86" s="359"/>
      <c r="H86" s="359"/>
      <c r="I86" s="359"/>
      <c r="J86" s="359"/>
      <c r="K86" s="359"/>
      <c r="L86" s="359"/>
      <c r="M86" s="359"/>
    </row>
    <row r="87" spans="1:13" x14ac:dyDescent="0.25">
      <c r="A87" s="359"/>
      <c r="B87" s="359"/>
      <c r="C87" s="359"/>
      <c r="D87" s="359"/>
      <c r="E87" s="359"/>
      <c r="F87" s="359"/>
      <c r="G87" s="359"/>
      <c r="H87" s="359"/>
      <c r="I87" s="359"/>
      <c r="J87" s="359"/>
      <c r="K87" s="359"/>
      <c r="L87" s="359"/>
      <c r="M87" s="359"/>
    </row>
    <row r="88" spans="1:13" x14ac:dyDescent="0.25">
      <c r="A88" s="359"/>
      <c r="B88" s="359"/>
      <c r="C88" s="359"/>
      <c r="D88" s="359"/>
      <c r="E88" s="359"/>
      <c r="F88" s="359"/>
      <c r="G88" s="359"/>
      <c r="H88" s="359"/>
      <c r="I88" s="359"/>
      <c r="J88" s="359"/>
      <c r="K88" s="359"/>
      <c r="L88" s="359"/>
      <c r="M88" s="359"/>
    </row>
    <row r="89" spans="1:13" x14ac:dyDescent="0.25">
      <c r="A89" s="359"/>
      <c r="B89" s="359"/>
      <c r="C89" s="359"/>
      <c r="D89" s="359"/>
      <c r="E89" s="359"/>
      <c r="F89" s="359"/>
      <c r="G89" s="359"/>
      <c r="H89" s="359"/>
      <c r="I89" s="359"/>
      <c r="J89" s="359"/>
      <c r="K89" s="359"/>
      <c r="L89" s="359"/>
      <c r="M89" s="359"/>
    </row>
    <row r="90" spans="1:13" x14ac:dyDescent="0.25">
      <c r="A90" s="359"/>
      <c r="B90" s="359"/>
      <c r="C90" s="359"/>
      <c r="D90" s="359"/>
      <c r="E90" s="359"/>
      <c r="F90" s="359"/>
      <c r="G90" s="359"/>
      <c r="H90" s="359"/>
      <c r="I90" s="359"/>
      <c r="J90" s="359"/>
      <c r="K90" s="359"/>
      <c r="L90" s="359"/>
      <c r="M90" s="359"/>
    </row>
    <row r="91" spans="1:13" x14ac:dyDescent="0.25">
      <c r="A91" s="359"/>
      <c r="B91" s="359"/>
      <c r="C91" s="359"/>
      <c r="D91" s="359"/>
      <c r="E91" s="359"/>
      <c r="F91" s="359"/>
      <c r="G91" s="359"/>
      <c r="H91" s="359"/>
      <c r="I91" s="359"/>
      <c r="J91" s="359"/>
      <c r="K91" s="359"/>
      <c r="L91" s="359"/>
      <c r="M91" s="359"/>
    </row>
    <row r="92" spans="1:13" x14ac:dyDescent="0.25">
      <c r="A92" s="359"/>
      <c r="B92" s="359"/>
      <c r="C92" s="359"/>
      <c r="D92" s="359"/>
      <c r="E92" s="359"/>
      <c r="F92" s="359"/>
      <c r="G92" s="359"/>
      <c r="H92" s="359"/>
      <c r="I92" s="359"/>
      <c r="J92" s="359"/>
      <c r="K92" s="359"/>
      <c r="L92" s="359"/>
      <c r="M92" s="359"/>
    </row>
    <row r="93" spans="1:13" ht="15.75" x14ac:dyDescent="0.25">
      <c r="A93" s="358" t="s">
        <v>456</v>
      </c>
      <c r="B93" s="358"/>
      <c r="C93" s="358"/>
      <c r="D93" s="358"/>
      <c r="E93" s="358"/>
      <c r="F93" s="358"/>
      <c r="G93" s="358"/>
      <c r="H93" s="358"/>
      <c r="I93" s="358"/>
      <c r="J93" s="358"/>
      <c r="K93" s="358"/>
      <c r="L93" s="358"/>
      <c r="M93" s="358"/>
    </row>
    <row r="94" spans="1:13" x14ac:dyDescent="0.25">
      <c r="A94" s="359"/>
      <c r="B94" s="359"/>
      <c r="C94" s="359"/>
      <c r="D94" s="359"/>
      <c r="E94" s="359"/>
      <c r="F94" s="359"/>
      <c r="G94" s="359"/>
      <c r="H94" s="359"/>
      <c r="I94" s="359"/>
      <c r="J94" s="359"/>
      <c r="K94" s="359"/>
      <c r="L94" s="359"/>
      <c r="M94" s="359"/>
    </row>
    <row r="95" spans="1:13" x14ac:dyDescent="0.25">
      <c r="A95" s="359"/>
      <c r="B95" s="359"/>
      <c r="C95" s="359"/>
      <c r="D95" s="359"/>
      <c r="E95" s="359"/>
      <c r="F95" s="359"/>
      <c r="G95" s="359"/>
      <c r="H95" s="359"/>
      <c r="I95" s="359"/>
      <c r="J95" s="359"/>
      <c r="K95" s="359"/>
      <c r="L95" s="359"/>
      <c r="M95" s="359"/>
    </row>
    <row r="96" spans="1:13" x14ac:dyDescent="0.25">
      <c r="A96" s="359"/>
      <c r="B96" s="359"/>
      <c r="C96" s="359"/>
      <c r="D96" s="359"/>
      <c r="E96" s="359"/>
      <c r="F96" s="359"/>
      <c r="G96" s="359"/>
      <c r="H96" s="359"/>
      <c r="I96" s="359"/>
      <c r="J96" s="359"/>
      <c r="K96" s="359"/>
      <c r="L96" s="359"/>
      <c r="M96" s="359"/>
    </row>
    <row r="97" spans="1:13" x14ac:dyDescent="0.25">
      <c r="A97" s="359"/>
      <c r="B97" s="359"/>
      <c r="C97" s="359"/>
      <c r="D97" s="359"/>
      <c r="E97" s="359"/>
      <c r="F97" s="359"/>
      <c r="G97" s="359"/>
      <c r="H97" s="359"/>
      <c r="I97" s="359"/>
      <c r="J97" s="359"/>
      <c r="K97" s="359"/>
      <c r="L97" s="359"/>
      <c r="M97" s="359"/>
    </row>
    <row r="98" spans="1:13" x14ac:dyDescent="0.25">
      <c r="A98" s="359"/>
      <c r="B98" s="359"/>
      <c r="C98" s="359"/>
      <c r="D98" s="359"/>
      <c r="E98" s="359"/>
      <c r="F98" s="359"/>
      <c r="G98" s="359"/>
      <c r="H98" s="359"/>
      <c r="I98" s="359"/>
      <c r="J98" s="359"/>
      <c r="K98" s="359"/>
      <c r="L98" s="359"/>
      <c r="M98" s="359"/>
    </row>
    <row r="99" spans="1:13" x14ac:dyDescent="0.25">
      <c r="A99" s="359"/>
      <c r="B99" s="359"/>
      <c r="C99" s="359"/>
      <c r="D99" s="359"/>
      <c r="E99" s="359"/>
      <c r="F99" s="359"/>
      <c r="G99" s="359"/>
      <c r="H99" s="359"/>
      <c r="I99" s="359"/>
      <c r="J99" s="359"/>
      <c r="K99" s="359"/>
      <c r="L99" s="359"/>
      <c r="M99" s="359"/>
    </row>
    <row r="100" spans="1:13" x14ac:dyDescent="0.25">
      <c r="A100" s="359"/>
      <c r="B100" s="359"/>
      <c r="C100" s="359"/>
      <c r="D100" s="359"/>
      <c r="E100" s="359"/>
      <c r="F100" s="359"/>
      <c r="G100" s="359"/>
      <c r="H100" s="359"/>
      <c r="I100" s="359"/>
      <c r="J100" s="359"/>
      <c r="K100" s="359"/>
      <c r="L100" s="359"/>
      <c r="M100" s="359"/>
    </row>
    <row r="101" spans="1:13" x14ac:dyDescent="0.25">
      <c r="A101" s="359"/>
      <c r="B101" s="359"/>
      <c r="C101" s="359"/>
      <c r="D101" s="359"/>
      <c r="E101" s="359"/>
      <c r="F101" s="359"/>
      <c r="G101" s="359"/>
      <c r="H101" s="359"/>
      <c r="I101" s="359"/>
      <c r="J101" s="359"/>
      <c r="K101" s="359"/>
      <c r="L101" s="359"/>
      <c r="M101" s="359"/>
    </row>
    <row r="102" spans="1:13" x14ac:dyDescent="0.25">
      <c r="A102" s="359"/>
      <c r="B102" s="359"/>
      <c r="C102" s="359"/>
      <c r="D102" s="359"/>
      <c r="E102" s="359"/>
      <c r="F102" s="359"/>
      <c r="G102" s="359"/>
      <c r="H102" s="359"/>
      <c r="I102" s="359"/>
      <c r="J102" s="359"/>
      <c r="K102" s="359"/>
      <c r="L102" s="359"/>
      <c r="M102" s="359"/>
    </row>
    <row r="103" spans="1:13" x14ac:dyDescent="0.25">
      <c r="A103" s="359"/>
      <c r="B103" s="359"/>
      <c r="C103" s="359"/>
      <c r="D103" s="359"/>
      <c r="E103" s="359"/>
      <c r="F103" s="359"/>
      <c r="G103" s="359"/>
      <c r="H103" s="359"/>
      <c r="I103" s="359"/>
      <c r="J103" s="359"/>
      <c r="K103" s="359"/>
      <c r="L103" s="359"/>
      <c r="M103" s="359"/>
    </row>
    <row r="104" spans="1:13" x14ac:dyDescent="0.25">
      <c r="A104" s="359"/>
      <c r="B104" s="359"/>
      <c r="C104" s="359"/>
      <c r="D104" s="359"/>
      <c r="E104" s="359"/>
      <c r="F104" s="359"/>
      <c r="G104" s="359"/>
      <c r="H104" s="359"/>
      <c r="I104" s="359"/>
      <c r="J104" s="359"/>
      <c r="K104" s="359"/>
      <c r="L104" s="359"/>
      <c r="M104" s="359"/>
    </row>
    <row r="105" spans="1:13" x14ac:dyDescent="0.25">
      <c r="A105" s="359"/>
      <c r="B105" s="359"/>
      <c r="C105" s="359"/>
      <c r="D105" s="359"/>
      <c r="E105" s="359"/>
      <c r="F105" s="359"/>
      <c r="G105" s="359"/>
      <c r="H105" s="359"/>
      <c r="I105" s="359"/>
      <c r="J105" s="359"/>
      <c r="K105" s="359"/>
      <c r="L105" s="359"/>
      <c r="M105" s="359"/>
    </row>
    <row r="106" spans="1:13" x14ac:dyDescent="0.25">
      <c r="A106" s="359"/>
      <c r="B106" s="359"/>
      <c r="C106" s="359"/>
      <c r="D106" s="359"/>
      <c r="E106" s="359"/>
      <c r="F106" s="359"/>
      <c r="G106" s="359"/>
      <c r="H106" s="359"/>
      <c r="I106" s="359"/>
      <c r="J106" s="359"/>
      <c r="K106" s="359"/>
      <c r="L106" s="359"/>
      <c r="M106" s="359"/>
    </row>
    <row r="107" spans="1:13" x14ac:dyDescent="0.25">
      <c r="A107" s="359"/>
      <c r="B107" s="359"/>
      <c r="C107" s="359"/>
      <c r="D107" s="359"/>
      <c r="E107" s="359"/>
      <c r="F107" s="359"/>
      <c r="G107" s="359"/>
      <c r="H107" s="359"/>
      <c r="I107" s="359"/>
      <c r="J107" s="359"/>
      <c r="K107" s="359"/>
      <c r="L107" s="359"/>
      <c r="M107" s="359"/>
    </row>
    <row r="108" spans="1:13" x14ac:dyDescent="0.25">
      <c r="A108" s="359"/>
      <c r="B108" s="359"/>
      <c r="C108" s="359"/>
      <c r="D108" s="359"/>
      <c r="E108" s="359"/>
      <c r="F108" s="359"/>
      <c r="G108" s="359"/>
      <c r="H108" s="359"/>
      <c r="I108" s="359"/>
      <c r="J108" s="359"/>
      <c r="K108" s="359"/>
      <c r="L108" s="359"/>
      <c r="M108" s="359"/>
    </row>
    <row r="109" spans="1:13" x14ac:dyDescent="0.25">
      <c r="A109" s="359"/>
      <c r="B109" s="359"/>
      <c r="C109" s="359"/>
      <c r="D109" s="359"/>
      <c r="E109" s="359"/>
      <c r="F109" s="359"/>
      <c r="G109" s="359"/>
      <c r="H109" s="359"/>
      <c r="I109" s="359"/>
      <c r="J109" s="359"/>
      <c r="K109" s="359"/>
      <c r="L109" s="359"/>
      <c r="M109" s="359"/>
    </row>
    <row r="110" spans="1:13" x14ac:dyDescent="0.25">
      <c r="A110" s="359"/>
      <c r="B110" s="359"/>
      <c r="C110" s="359"/>
      <c r="D110" s="359"/>
      <c r="E110" s="359"/>
      <c r="F110" s="359"/>
      <c r="G110" s="359"/>
      <c r="H110" s="359"/>
      <c r="I110" s="359"/>
      <c r="J110" s="359"/>
      <c r="K110" s="359"/>
      <c r="L110" s="359"/>
      <c r="M110" s="359"/>
    </row>
    <row r="111" spans="1:13" ht="15.75" x14ac:dyDescent="0.25">
      <c r="A111" s="358" t="s">
        <v>133</v>
      </c>
      <c r="B111" s="358"/>
      <c r="C111" s="358"/>
      <c r="D111" s="358"/>
      <c r="E111" s="358"/>
      <c r="F111" s="358"/>
      <c r="G111" s="358" t="s">
        <v>134</v>
      </c>
      <c r="H111" s="358"/>
      <c r="I111" s="358"/>
      <c r="J111" s="358"/>
      <c r="K111" s="358"/>
      <c r="L111" s="358"/>
      <c r="M111" s="358"/>
    </row>
    <row r="112" spans="1:13" x14ac:dyDescent="0.25">
      <c r="A112" s="359"/>
      <c r="B112" s="359"/>
      <c r="C112" s="359"/>
      <c r="D112" s="359"/>
      <c r="E112" s="359"/>
      <c r="F112" s="359"/>
      <c r="G112" s="359"/>
      <c r="H112" s="359"/>
      <c r="I112" s="359"/>
      <c r="J112" s="359"/>
      <c r="K112" s="359"/>
      <c r="L112" s="359"/>
      <c r="M112" s="359"/>
    </row>
    <row r="113" spans="1:13" x14ac:dyDescent="0.25">
      <c r="A113" s="359"/>
      <c r="B113" s="359"/>
      <c r="C113" s="359"/>
      <c r="D113" s="359"/>
      <c r="E113" s="359"/>
      <c r="F113" s="359"/>
      <c r="G113" s="359"/>
      <c r="H113" s="359"/>
      <c r="I113" s="359"/>
      <c r="J113" s="359"/>
      <c r="K113" s="359"/>
      <c r="L113" s="359"/>
      <c r="M113" s="359"/>
    </row>
    <row r="114" spans="1:13" x14ac:dyDescent="0.25">
      <c r="A114" s="359"/>
      <c r="B114" s="359"/>
      <c r="C114" s="359"/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</row>
    <row r="115" spans="1:13" x14ac:dyDescent="0.25">
      <c r="A115" s="359"/>
      <c r="B115" s="359"/>
      <c r="C115" s="359"/>
      <c r="D115" s="359"/>
      <c r="E115" s="359"/>
      <c r="F115" s="359"/>
      <c r="G115" s="359"/>
      <c r="H115" s="359"/>
      <c r="I115" s="359"/>
      <c r="J115" s="359"/>
      <c r="K115" s="359"/>
      <c r="L115" s="359"/>
      <c r="M115" s="359"/>
    </row>
    <row r="116" spans="1:13" x14ac:dyDescent="0.25">
      <c r="A116" s="359"/>
      <c r="B116" s="359"/>
      <c r="C116" s="359"/>
      <c r="D116" s="359"/>
      <c r="E116" s="359"/>
      <c r="F116" s="359"/>
      <c r="G116" s="359"/>
      <c r="H116" s="359"/>
      <c r="I116" s="359"/>
      <c r="J116" s="359"/>
      <c r="K116" s="359"/>
      <c r="L116" s="359"/>
      <c r="M116" s="359"/>
    </row>
    <row r="117" spans="1:13" x14ac:dyDescent="0.25">
      <c r="A117" s="359"/>
      <c r="B117" s="359"/>
      <c r="C117" s="359"/>
      <c r="D117" s="359"/>
      <c r="E117" s="359"/>
      <c r="F117" s="359"/>
      <c r="G117" s="359"/>
      <c r="H117" s="359"/>
      <c r="I117" s="359"/>
      <c r="J117" s="359"/>
      <c r="K117" s="359"/>
      <c r="L117" s="359"/>
      <c r="M117" s="359"/>
    </row>
    <row r="118" spans="1:13" x14ac:dyDescent="0.25">
      <c r="A118" s="359"/>
      <c r="B118" s="359"/>
      <c r="C118" s="359"/>
      <c r="D118" s="359"/>
      <c r="E118" s="359"/>
      <c r="F118" s="359"/>
      <c r="G118" s="359"/>
      <c r="H118" s="359"/>
      <c r="I118" s="359"/>
      <c r="J118" s="359"/>
      <c r="K118" s="359"/>
      <c r="L118" s="359"/>
      <c r="M118" s="359"/>
    </row>
    <row r="119" spans="1:13" x14ac:dyDescent="0.25">
      <c r="A119" s="359"/>
      <c r="B119" s="359"/>
      <c r="C119" s="359"/>
      <c r="D119" s="359"/>
      <c r="E119" s="359"/>
      <c r="F119" s="359"/>
      <c r="G119" s="359"/>
      <c r="H119" s="359"/>
      <c r="I119" s="359"/>
      <c r="J119" s="359"/>
      <c r="K119" s="359"/>
      <c r="L119" s="359"/>
      <c r="M119" s="359"/>
    </row>
    <row r="120" spans="1:13" x14ac:dyDescent="0.25">
      <c r="A120" s="359"/>
      <c r="B120" s="359"/>
      <c r="C120" s="359"/>
      <c r="D120" s="359"/>
      <c r="E120" s="359"/>
      <c r="F120" s="359"/>
      <c r="G120" s="359"/>
      <c r="H120" s="359"/>
      <c r="I120" s="359"/>
      <c r="J120" s="359"/>
      <c r="K120" s="359"/>
      <c r="L120" s="359"/>
      <c r="M120" s="359"/>
    </row>
    <row r="121" spans="1:13" x14ac:dyDescent="0.25">
      <c r="A121" s="359"/>
      <c r="B121" s="359"/>
      <c r="C121" s="359"/>
      <c r="D121" s="359"/>
      <c r="E121" s="359"/>
      <c r="F121" s="359"/>
      <c r="G121" s="359"/>
      <c r="H121" s="359"/>
      <c r="I121" s="359"/>
      <c r="J121" s="359"/>
      <c r="K121" s="359"/>
      <c r="L121" s="359"/>
      <c r="M121" s="359"/>
    </row>
    <row r="122" spans="1:13" x14ac:dyDescent="0.25">
      <c r="A122" s="359"/>
      <c r="B122" s="359"/>
      <c r="C122" s="359"/>
      <c r="D122" s="359"/>
      <c r="E122" s="359"/>
      <c r="F122" s="359"/>
      <c r="G122" s="359"/>
      <c r="H122" s="359"/>
      <c r="I122" s="359"/>
      <c r="J122" s="359"/>
      <c r="K122" s="359"/>
      <c r="L122" s="359"/>
      <c r="M122" s="359"/>
    </row>
    <row r="123" spans="1:13" x14ac:dyDescent="0.25">
      <c r="A123" s="359"/>
      <c r="B123" s="359"/>
      <c r="C123" s="359"/>
      <c r="D123" s="359"/>
      <c r="E123" s="359"/>
      <c r="F123" s="359"/>
      <c r="G123" s="359"/>
      <c r="H123" s="359"/>
      <c r="I123" s="359"/>
      <c r="J123" s="359"/>
      <c r="K123" s="359"/>
      <c r="L123" s="359"/>
      <c r="M123" s="359"/>
    </row>
    <row r="124" spans="1:13" x14ac:dyDescent="0.25">
      <c r="A124" s="359"/>
      <c r="B124" s="359"/>
      <c r="C124" s="359"/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</row>
    <row r="125" spans="1:13" x14ac:dyDescent="0.25">
      <c r="A125" s="359"/>
      <c r="B125" s="359"/>
      <c r="C125" s="359"/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</row>
    <row r="126" spans="1:13" x14ac:dyDescent="0.25">
      <c r="A126" s="359"/>
      <c r="B126" s="359"/>
      <c r="C126" s="359"/>
      <c r="D126" s="359"/>
      <c r="E126" s="359"/>
      <c r="F126" s="359"/>
      <c r="G126" s="359"/>
      <c r="H126" s="359"/>
      <c r="I126" s="359"/>
      <c r="J126" s="359"/>
      <c r="K126" s="359"/>
      <c r="L126" s="359"/>
      <c r="M126" s="359"/>
    </row>
    <row r="127" spans="1:13" x14ac:dyDescent="0.25">
      <c r="A127" s="359"/>
      <c r="B127" s="359"/>
      <c r="C127" s="359"/>
      <c r="D127" s="359"/>
      <c r="E127" s="359"/>
      <c r="F127" s="359"/>
      <c r="G127" s="359"/>
      <c r="H127" s="359"/>
      <c r="I127" s="359"/>
      <c r="J127" s="359"/>
      <c r="K127" s="359"/>
      <c r="L127" s="359"/>
      <c r="M127" s="359"/>
    </row>
    <row r="128" spans="1:13" x14ac:dyDescent="0.25">
      <c r="A128" s="359"/>
      <c r="B128" s="359"/>
      <c r="C128" s="359"/>
      <c r="D128" s="359"/>
      <c r="E128" s="359"/>
      <c r="F128" s="359"/>
      <c r="G128" s="359"/>
      <c r="H128" s="359"/>
      <c r="I128" s="359"/>
      <c r="J128" s="359"/>
      <c r="K128" s="359"/>
      <c r="L128" s="359"/>
      <c r="M128" s="359"/>
    </row>
    <row r="129" spans="1:13" ht="15.75" x14ac:dyDescent="0.25">
      <c r="A129" s="358" t="s">
        <v>132</v>
      </c>
      <c r="B129" s="358"/>
      <c r="C129" s="358"/>
      <c r="D129" s="358"/>
      <c r="E129" s="358"/>
      <c r="F129" s="358"/>
      <c r="G129" s="358"/>
      <c r="H129" s="358"/>
      <c r="I129" s="358"/>
      <c r="J129" s="358"/>
      <c r="K129" s="358"/>
      <c r="L129" s="358"/>
      <c r="M129" s="358"/>
    </row>
  </sheetData>
  <mergeCells count="35"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75:F75"/>
    <mergeCell ref="G75:M75"/>
    <mergeCell ref="A76:F92"/>
    <mergeCell ref="G76:M92"/>
    <mergeCell ref="A93:F93"/>
    <mergeCell ref="G93:M93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BM 04</vt:lpstr>
      <vt:lpstr>MEMORIA DE CALCULO</vt:lpstr>
      <vt:lpstr>RELATÓRIO FOTOGRÁFICO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2021-05-28T13:46:15Z</cp:lastPrinted>
  <dcterms:created xsi:type="dcterms:W3CDTF">2019-12-12T02:05:48Z</dcterms:created>
  <dcterms:modified xsi:type="dcterms:W3CDTF">2021-05-28T13:57:58Z</dcterms:modified>
</cp:coreProperties>
</file>