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Reforma da Policlínica\BM02\"/>
    </mc:Choice>
  </mc:AlternateContent>
  <bookViews>
    <workbookView xWindow="60" yWindow="5685" windowWidth="20325" windowHeight="5235"/>
  </bookViews>
  <sheets>
    <sheet name="BM 02" sheetId="1" r:id="rId1"/>
    <sheet name="MEMORIA DE CALCULO" sheetId="3" r:id="rId2"/>
    <sheet name="RELATÓRIO FOTOGRÁFICO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02'!$A$1:$O$132</definedName>
    <definedName name="_xlnm.Print_Area" localSheetId="1">'MEMORIA DE CALCULO'!$A$1:$M$324</definedName>
    <definedName name="_xlnm.Print_Area" localSheetId="2">'RELATÓRIO FOTOGRÁFICO'!$A$1:$M$111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localSheetId="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localSheetId="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localSheetId="1" hidden="1">{#N/A,#N/A,FALSE,"MO (2)"}</definedName>
    <definedName name="quadra2" hidden="1">{#N/A,#N/A,FALSE,"MO (2)"}</definedName>
    <definedName name="Quantidades" localSheetId="1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localSheetId="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localSheetId="1" hidden="1">{#N/A,#N/A,FALSE,"MO (2)"}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5" i="1" l="1"/>
  <c r="S11" i="1"/>
  <c r="N4" i="1"/>
  <c r="S21" i="1"/>
  <c r="S19" i="1"/>
  <c r="S17" i="1"/>
  <c r="M127" i="1"/>
  <c r="R74" i="1"/>
  <c r="R95" i="1"/>
  <c r="B296" i="3" l="1"/>
  <c r="J288" i="3"/>
  <c r="B286" i="3"/>
  <c r="J278" i="3"/>
  <c r="B276" i="3"/>
  <c r="B274" i="3"/>
  <c r="F274" i="3" s="1"/>
  <c r="B273" i="3"/>
  <c r="F273" i="3" s="1"/>
  <c r="B272" i="3"/>
  <c r="F272" i="3" s="1"/>
  <c r="B271" i="3"/>
  <c r="F271" i="3"/>
  <c r="F270" i="3"/>
  <c r="B270" i="3"/>
  <c r="B269" i="3"/>
  <c r="B253" i="3" l="1"/>
  <c r="F253" i="3" s="1"/>
  <c r="E250" i="3"/>
  <c r="H250" i="3" s="1"/>
  <c r="H248" i="3"/>
  <c r="H247" i="3"/>
  <c r="F254" i="3"/>
  <c r="F255" i="3"/>
  <c r="J194" i="3"/>
  <c r="J183" i="3"/>
  <c r="G166" i="3"/>
  <c r="G167" i="3"/>
  <c r="G168" i="3"/>
  <c r="B169" i="3"/>
  <c r="G169" i="3" s="1"/>
  <c r="G165" i="3"/>
  <c r="F256" i="3" l="1"/>
  <c r="J258" i="3" s="1"/>
  <c r="J261" i="3" s="1"/>
  <c r="J262" i="3" s="1"/>
  <c r="J171" i="3"/>
  <c r="J174" i="3" s="1"/>
  <c r="J175" i="3" s="1"/>
  <c r="B309" i="3"/>
  <c r="F309" i="3" s="1"/>
  <c r="J311" i="3" s="1"/>
  <c r="J298" i="3"/>
  <c r="J301" i="3" s="1"/>
  <c r="J302" i="3" s="1"/>
  <c r="J291" i="3"/>
  <c r="J292" i="3" s="1"/>
  <c r="F269" i="3"/>
  <c r="J281" i="3" s="1"/>
  <c r="J282" i="3" s="1"/>
  <c r="J197" i="3"/>
  <c r="J198" i="3" s="1"/>
  <c r="J186" i="3"/>
  <c r="J187" i="3" s="1"/>
  <c r="B154" i="3"/>
  <c r="J156" i="3" s="1"/>
  <c r="J159" i="3" s="1"/>
  <c r="J160" i="3" s="1"/>
  <c r="B122" i="3"/>
  <c r="J124" i="3" s="1"/>
  <c r="J127" i="3" s="1"/>
  <c r="J128" i="3" s="1"/>
  <c r="J109" i="3"/>
  <c r="J112" i="3" s="1"/>
  <c r="J113" i="3" s="1"/>
  <c r="B96" i="3"/>
  <c r="J98" i="3" s="1"/>
  <c r="J101" i="3" s="1"/>
  <c r="J102" i="3" s="1"/>
  <c r="J86" i="3"/>
  <c r="J89" i="3" s="1"/>
  <c r="J90" i="3" s="1"/>
  <c r="J75" i="3"/>
  <c r="J78" i="3" s="1"/>
  <c r="J79" i="3" s="1"/>
  <c r="J64" i="3"/>
  <c r="J52" i="3"/>
  <c r="J55" i="3" s="1"/>
  <c r="J56" i="3" s="1"/>
  <c r="J40" i="3"/>
  <c r="J43" i="3" s="1"/>
  <c r="J44" i="3" s="1"/>
  <c r="J119" i="1"/>
  <c r="J120" i="1"/>
  <c r="J121" i="1"/>
  <c r="J122" i="1"/>
  <c r="J118" i="1"/>
  <c r="J109" i="1"/>
  <c r="J110" i="1"/>
  <c r="J111" i="1"/>
  <c r="J112" i="1"/>
  <c r="J113" i="1"/>
  <c r="J114" i="1"/>
  <c r="J115" i="1"/>
  <c r="J116" i="1"/>
  <c r="J117" i="1"/>
  <c r="J108" i="1"/>
  <c r="J314" i="3" l="1"/>
  <c r="J315" i="3" s="1"/>
  <c r="J106" i="1"/>
  <c r="J102" i="1"/>
  <c r="J62" i="1" l="1"/>
  <c r="K62" i="1" s="1"/>
  <c r="J63" i="1"/>
  <c r="K63" i="1" s="1"/>
  <c r="J64" i="1"/>
  <c r="K64" i="1" s="1"/>
  <c r="J54" i="1"/>
  <c r="B232" i="3" l="1"/>
  <c r="B206" i="3"/>
  <c r="J210" i="3" s="1"/>
  <c r="B139" i="3"/>
  <c r="J67" i="3"/>
  <c r="J68" i="3" s="1"/>
  <c r="J29" i="3"/>
  <c r="J32" i="3" s="1"/>
  <c r="J33" i="3" s="1"/>
  <c r="F139" i="3" l="1"/>
  <c r="J141" i="3" s="1"/>
  <c r="J144" i="3" s="1"/>
  <c r="J145" i="3" s="1"/>
  <c r="J16" i="1" l="1"/>
  <c r="K16" i="1" s="1"/>
  <c r="J70" i="1"/>
  <c r="N70" i="1" s="1"/>
  <c r="O70" i="1" s="1"/>
  <c r="J71" i="1"/>
  <c r="N71" i="1" s="1"/>
  <c r="O71" i="1" s="1"/>
  <c r="J72" i="1"/>
  <c r="N72" i="1" s="1"/>
  <c r="O72" i="1" s="1"/>
  <c r="J73" i="1"/>
  <c r="N73" i="1" s="1"/>
  <c r="O73" i="1" s="1"/>
  <c r="J41" i="1"/>
  <c r="N41" i="1" s="1"/>
  <c r="O41" i="1" s="1"/>
  <c r="J40" i="1"/>
  <c r="N40" i="1" s="1"/>
  <c r="O40" i="1" s="1"/>
  <c r="J31" i="1"/>
  <c r="K31" i="1" s="1"/>
  <c r="J30" i="1"/>
  <c r="K30" i="1" s="1"/>
  <c r="J29" i="1"/>
  <c r="N29" i="1" s="1"/>
  <c r="O29" i="1" s="1"/>
  <c r="L23" i="1"/>
  <c r="M40" i="1"/>
  <c r="M41" i="1"/>
  <c r="M42" i="1"/>
  <c r="M29" i="1"/>
  <c r="M30" i="1"/>
  <c r="M31" i="1"/>
  <c r="M32" i="1"/>
  <c r="M16" i="1"/>
  <c r="L16" i="1"/>
  <c r="N62" i="1"/>
  <c r="O62" i="1" s="1"/>
  <c r="N63" i="1"/>
  <c r="O63" i="1" s="1"/>
  <c r="N64" i="1"/>
  <c r="O64" i="1" s="1"/>
  <c r="M62" i="1"/>
  <c r="M63" i="1"/>
  <c r="M64" i="1"/>
  <c r="L62" i="1"/>
  <c r="L63" i="1"/>
  <c r="L64" i="1"/>
  <c r="N102" i="1"/>
  <c r="O102" i="1" s="1"/>
  <c r="N106" i="1"/>
  <c r="O106" i="1" s="1"/>
  <c r="N108" i="1"/>
  <c r="O108" i="1" s="1"/>
  <c r="N109" i="1"/>
  <c r="N110" i="1"/>
  <c r="N111" i="1"/>
  <c r="N112" i="1"/>
  <c r="N113" i="1"/>
  <c r="O113" i="1" s="1"/>
  <c r="N114" i="1"/>
  <c r="O114" i="1" s="1"/>
  <c r="N115" i="1"/>
  <c r="O115" i="1" s="1"/>
  <c r="N116" i="1"/>
  <c r="O116" i="1" s="1"/>
  <c r="N117" i="1"/>
  <c r="N118" i="1"/>
  <c r="O118" i="1" s="1"/>
  <c r="O109" i="1"/>
  <c r="O110" i="1"/>
  <c r="O111" i="1"/>
  <c r="O112" i="1"/>
  <c r="O117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K102" i="1"/>
  <c r="K106" i="1"/>
  <c r="K108" i="1"/>
  <c r="K109" i="1"/>
  <c r="K110" i="1"/>
  <c r="K111" i="1"/>
  <c r="K112" i="1"/>
  <c r="K113" i="1"/>
  <c r="K114" i="1"/>
  <c r="K115" i="1"/>
  <c r="K116" i="1"/>
  <c r="K117" i="1"/>
  <c r="K118" i="1"/>
  <c r="K122" i="1"/>
  <c r="L102" i="1"/>
  <c r="L106" i="1"/>
  <c r="M70" i="1"/>
  <c r="M71" i="1"/>
  <c r="M72" i="1"/>
  <c r="M73" i="1"/>
  <c r="L70" i="1"/>
  <c r="L71" i="1"/>
  <c r="L72" i="1"/>
  <c r="L73" i="1"/>
  <c r="K70" i="1"/>
  <c r="K71" i="1"/>
  <c r="L31" i="1"/>
  <c r="L30" i="1"/>
  <c r="L29" i="1"/>
  <c r="K72" i="1" l="1"/>
  <c r="K41" i="1"/>
  <c r="N16" i="1"/>
  <c r="O16" i="1" s="1"/>
  <c r="K40" i="1"/>
  <c r="N31" i="1"/>
  <c r="O31" i="1" s="1"/>
  <c r="N30" i="1"/>
  <c r="O30" i="1" s="1"/>
  <c r="K29" i="1"/>
  <c r="L118" i="1" l="1"/>
  <c r="L117" i="1"/>
  <c r="L116" i="1"/>
  <c r="L115" i="1"/>
  <c r="L114" i="1"/>
  <c r="L113" i="1"/>
  <c r="L112" i="1"/>
  <c r="L111" i="1"/>
  <c r="L110" i="1"/>
  <c r="L109" i="1"/>
  <c r="L108" i="1"/>
  <c r="L41" i="1"/>
  <c r="L40" i="1"/>
  <c r="J44" i="1"/>
  <c r="K44" i="1" s="1"/>
  <c r="L44" i="1"/>
  <c r="M44" i="1"/>
  <c r="N44" i="1" l="1"/>
  <c r="O44" i="1" s="1"/>
  <c r="J20" i="1"/>
  <c r="K20" i="1" s="1"/>
  <c r="L122" i="1"/>
  <c r="N122" i="1" l="1"/>
  <c r="O122" i="1" s="1"/>
  <c r="J77" i="1" l="1"/>
  <c r="J78" i="1"/>
  <c r="J79" i="1"/>
  <c r="J76" i="1"/>
  <c r="J86" i="1"/>
  <c r="N86" i="1" s="1"/>
  <c r="M86" i="1"/>
  <c r="L86" i="1"/>
  <c r="J15" i="1"/>
  <c r="K15" i="1" s="1"/>
  <c r="L69" i="1"/>
  <c r="J68" i="1"/>
  <c r="J69" i="1"/>
  <c r="M69" i="1"/>
  <c r="M68" i="1"/>
  <c r="J61" i="1"/>
  <c r="L36" i="1"/>
  <c r="L37" i="1"/>
  <c r="L39" i="1"/>
  <c r="L42" i="1"/>
  <c r="L43" i="1"/>
  <c r="L35" i="1"/>
  <c r="L27" i="1"/>
  <c r="L28" i="1"/>
  <c r="L32" i="1"/>
  <c r="L33" i="1"/>
  <c r="M35" i="1"/>
  <c r="M36" i="1"/>
  <c r="M37" i="1"/>
  <c r="M39" i="1"/>
  <c r="M43" i="1"/>
  <c r="J25" i="1"/>
  <c r="J26" i="1"/>
  <c r="J27" i="1"/>
  <c r="N27" i="1" s="1"/>
  <c r="J28" i="1"/>
  <c r="K28" i="1" s="1"/>
  <c r="J32" i="1"/>
  <c r="N32" i="1" s="1"/>
  <c r="O32" i="1" s="1"/>
  <c r="J33" i="1"/>
  <c r="K33" i="1" s="1"/>
  <c r="J35" i="1"/>
  <c r="N35" i="1" s="1"/>
  <c r="J36" i="1"/>
  <c r="K36" i="1" s="1"/>
  <c r="J37" i="1"/>
  <c r="K37" i="1" s="1"/>
  <c r="J39" i="1"/>
  <c r="K39" i="1" s="1"/>
  <c r="J42" i="1"/>
  <c r="N42" i="1" s="1"/>
  <c r="J43" i="1"/>
  <c r="N43" i="1" s="1"/>
  <c r="J24" i="1"/>
  <c r="M28" i="1"/>
  <c r="M33" i="1"/>
  <c r="M27" i="1"/>
  <c r="J19" i="1"/>
  <c r="K69" i="1" l="1"/>
  <c r="N69" i="1"/>
  <c r="O69" i="1" s="1"/>
  <c r="K68" i="1"/>
  <c r="N68" i="1"/>
  <c r="O42" i="1"/>
  <c r="L38" i="1"/>
  <c r="L34" i="1"/>
  <c r="K73" i="1"/>
  <c r="O86" i="1"/>
  <c r="K86" i="1"/>
  <c r="N33" i="1"/>
  <c r="O33" i="1" s="1"/>
  <c r="N36" i="1"/>
  <c r="O36" i="1" s="1"/>
  <c r="N39" i="1"/>
  <c r="O39" i="1" s="1"/>
  <c r="O27" i="1"/>
  <c r="N37" i="1"/>
  <c r="O37" i="1" s="1"/>
  <c r="K35" i="1"/>
  <c r="O43" i="1"/>
  <c r="O35" i="1"/>
  <c r="K32" i="1"/>
  <c r="N28" i="1"/>
  <c r="O28" i="1" s="1"/>
  <c r="K27" i="1"/>
  <c r="K43" i="1"/>
  <c r="K42" i="1"/>
  <c r="F232" i="3" l="1"/>
  <c r="J236" i="3" s="1"/>
  <c r="J213" i="3"/>
  <c r="H15" i="3"/>
  <c r="B16" i="3" s="1"/>
  <c r="J18" i="3" l="1"/>
  <c r="J21" i="3" s="1"/>
  <c r="J239" i="3"/>
  <c r="J240" i="3" s="1"/>
  <c r="J90" i="1" l="1"/>
  <c r="J89" i="1"/>
  <c r="J222" i="3" l="1"/>
  <c r="J226" i="3" s="1"/>
  <c r="J225" i="3" s="1"/>
  <c r="J67" i="1" l="1"/>
  <c r="K67" i="1" s="1"/>
  <c r="J57" i="1"/>
  <c r="J58" i="1"/>
  <c r="J56" i="1"/>
  <c r="J55" i="1"/>
  <c r="J49" i="1" l="1"/>
  <c r="J50" i="1"/>
  <c r="J51" i="1"/>
  <c r="J52" i="1"/>
  <c r="J48" i="1"/>
  <c r="K52" i="1" l="1"/>
  <c r="K51" i="1"/>
  <c r="K50" i="1"/>
  <c r="K49" i="1"/>
  <c r="A2" i="3" l="1"/>
  <c r="J214" i="3" l="1"/>
  <c r="J22" i="3" l="1"/>
  <c r="M125" i="1"/>
  <c r="L125" i="1"/>
  <c r="J125" i="1"/>
  <c r="L121" i="1"/>
  <c r="L120" i="1"/>
  <c r="L119" i="1"/>
  <c r="L107" i="1"/>
  <c r="J107" i="1"/>
  <c r="L105" i="1"/>
  <c r="J105" i="1"/>
  <c r="L104" i="1"/>
  <c r="J104" i="1"/>
  <c r="L103" i="1"/>
  <c r="J103" i="1"/>
  <c r="M101" i="1"/>
  <c r="L101" i="1"/>
  <c r="J101" i="1"/>
  <c r="N101" i="1" s="1"/>
  <c r="O101" i="1" s="1"/>
  <c r="M100" i="1"/>
  <c r="L100" i="1"/>
  <c r="J100" i="1"/>
  <c r="N100" i="1" s="1"/>
  <c r="M97" i="1"/>
  <c r="M98" i="1" s="1"/>
  <c r="L97" i="1"/>
  <c r="J97" i="1"/>
  <c r="M94" i="1"/>
  <c r="L94" i="1"/>
  <c r="J94" i="1"/>
  <c r="M93" i="1"/>
  <c r="L93" i="1"/>
  <c r="J93" i="1"/>
  <c r="M92" i="1"/>
  <c r="L92" i="1"/>
  <c r="J92" i="1"/>
  <c r="M91" i="1"/>
  <c r="L91" i="1"/>
  <c r="J91" i="1"/>
  <c r="M90" i="1"/>
  <c r="L90" i="1"/>
  <c r="M89" i="1"/>
  <c r="L89" i="1"/>
  <c r="M85" i="1"/>
  <c r="L85" i="1"/>
  <c r="J85" i="1"/>
  <c r="M84" i="1"/>
  <c r="L84" i="1"/>
  <c r="J84" i="1"/>
  <c r="M83" i="1"/>
  <c r="L83" i="1"/>
  <c r="J83" i="1"/>
  <c r="M82" i="1"/>
  <c r="L82" i="1"/>
  <c r="J82" i="1"/>
  <c r="M79" i="1"/>
  <c r="L79" i="1"/>
  <c r="M78" i="1"/>
  <c r="L78" i="1"/>
  <c r="M77" i="1"/>
  <c r="L77" i="1"/>
  <c r="M76" i="1"/>
  <c r="L76" i="1"/>
  <c r="L68" i="1"/>
  <c r="M67" i="1"/>
  <c r="M74" i="1" s="1"/>
  <c r="L67" i="1"/>
  <c r="M61" i="1"/>
  <c r="M65" i="1" s="1"/>
  <c r="L61" i="1"/>
  <c r="L65" i="1" s="1"/>
  <c r="M58" i="1"/>
  <c r="L58" i="1"/>
  <c r="M57" i="1"/>
  <c r="L57" i="1"/>
  <c r="M56" i="1"/>
  <c r="L56" i="1"/>
  <c r="M55" i="1"/>
  <c r="L55" i="1"/>
  <c r="M54" i="1"/>
  <c r="L54" i="1"/>
  <c r="M52" i="1"/>
  <c r="L52" i="1"/>
  <c r="N52" i="1"/>
  <c r="M51" i="1"/>
  <c r="L51" i="1"/>
  <c r="N51" i="1"/>
  <c r="M50" i="1"/>
  <c r="L50" i="1"/>
  <c r="N50" i="1"/>
  <c r="M49" i="1"/>
  <c r="L49" i="1"/>
  <c r="N49" i="1"/>
  <c r="M48" i="1"/>
  <c r="L48" i="1"/>
  <c r="M26" i="1"/>
  <c r="L26" i="1"/>
  <c r="M25" i="1"/>
  <c r="L25" i="1"/>
  <c r="M24" i="1"/>
  <c r="L24" i="1"/>
  <c r="M20" i="1"/>
  <c r="L20" i="1"/>
  <c r="N20" i="1"/>
  <c r="M19" i="1"/>
  <c r="L19" i="1"/>
  <c r="M15" i="1"/>
  <c r="M17" i="1" s="1"/>
  <c r="L15" i="1"/>
  <c r="L17" i="1" s="1"/>
  <c r="N15" i="1"/>
  <c r="M80" i="1" l="1"/>
  <c r="M95" i="1"/>
  <c r="K120" i="1"/>
  <c r="N120" i="1"/>
  <c r="O120" i="1" s="1"/>
  <c r="N107" i="1"/>
  <c r="O107" i="1" s="1"/>
  <c r="K107" i="1"/>
  <c r="K121" i="1"/>
  <c r="N121" i="1"/>
  <c r="O121" i="1" s="1"/>
  <c r="K119" i="1"/>
  <c r="N119" i="1"/>
  <c r="O119" i="1" s="1"/>
  <c r="K104" i="1"/>
  <c r="N104" i="1"/>
  <c r="O104" i="1" s="1"/>
  <c r="K105" i="1"/>
  <c r="N105" i="1"/>
  <c r="O105" i="1" s="1"/>
  <c r="K103" i="1"/>
  <c r="N103" i="1"/>
  <c r="O103" i="1" s="1"/>
  <c r="N17" i="1"/>
  <c r="O15" i="1"/>
  <c r="O14" i="1" s="1"/>
  <c r="M53" i="1"/>
  <c r="M47" i="1"/>
  <c r="M87" i="1"/>
  <c r="M126" i="1"/>
  <c r="L126" i="1"/>
  <c r="L123" i="1"/>
  <c r="M123" i="1"/>
  <c r="L98" i="1"/>
  <c r="L74" i="1"/>
  <c r="L95" i="1"/>
  <c r="L87" i="1"/>
  <c r="L80" i="1"/>
  <c r="L47" i="1"/>
  <c r="L53" i="1"/>
  <c r="L45" i="1"/>
  <c r="N24" i="1"/>
  <c r="O24" i="1" s="1"/>
  <c r="K24" i="1"/>
  <c r="N25" i="1"/>
  <c r="O25" i="1" s="1"/>
  <c r="K25" i="1"/>
  <c r="N26" i="1"/>
  <c r="O26" i="1" s="1"/>
  <c r="K26" i="1"/>
  <c r="O51" i="1"/>
  <c r="O52" i="1"/>
  <c r="O49" i="1"/>
  <c r="O20" i="1"/>
  <c r="N56" i="1"/>
  <c r="O56" i="1" s="1"/>
  <c r="K56" i="1"/>
  <c r="N85" i="1"/>
  <c r="O85" i="1" s="1"/>
  <c r="K85" i="1"/>
  <c r="N93" i="1"/>
  <c r="O93" i="1" s="1"/>
  <c r="K93" i="1"/>
  <c r="N79" i="1"/>
  <c r="O79" i="1" s="1"/>
  <c r="K79" i="1"/>
  <c r="N82" i="1"/>
  <c r="K82" i="1"/>
  <c r="O100" i="1"/>
  <c r="K100" i="1"/>
  <c r="N76" i="1"/>
  <c r="K76" i="1"/>
  <c r="L21" i="1"/>
  <c r="N54" i="1"/>
  <c r="K54" i="1"/>
  <c r="N83" i="1"/>
  <c r="O83" i="1" s="1"/>
  <c r="K83" i="1"/>
  <c r="N91" i="1"/>
  <c r="O91" i="1" s="1"/>
  <c r="K91" i="1"/>
  <c r="N97" i="1"/>
  <c r="K97" i="1"/>
  <c r="K101" i="1"/>
  <c r="N125" i="1"/>
  <c r="K125" i="1"/>
  <c r="N84" i="1"/>
  <c r="O84" i="1" s="1"/>
  <c r="K84" i="1"/>
  <c r="N92" i="1"/>
  <c r="O92" i="1" s="1"/>
  <c r="K92" i="1"/>
  <c r="N77" i="1"/>
  <c r="O77" i="1" s="1"/>
  <c r="K77" i="1"/>
  <c r="N94" i="1"/>
  <c r="O94" i="1" s="1"/>
  <c r="K94" i="1"/>
  <c r="O50" i="1"/>
  <c r="N57" i="1"/>
  <c r="O57" i="1" s="1"/>
  <c r="K57" i="1"/>
  <c r="N78" i="1"/>
  <c r="O78" i="1" s="1"/>
  <c r="K78" i="1"/>
  <c r="N89" i="1"/>
  <c r="K89" i="1"/>
  <c r="N90" i="1"/>
  <c r="O90" i="1" s="1"/>
  <c r="K90" i="1"/>
  <c r="N67" i="1"/>
  <c r="O67" i="1" s="1"/>
  <c r="N58" i="1"/>
  <c r="O58" i="1" s="1"/>
  <c r="K58" i="1"/>
  <c r="N55" i="1"/>
  <c r="O55" i="1" s="1"/>
  <c r="K55" i="1"/>
  <c r="N48" i="1"/>
  <c r="K48" i="1"/>
  <c r="N19" i="1"/>
  <c r="O19" i="1" s="1"/>
  <c r="K19" i="1"/>
  <c r="N61" i="1"/>
  <c r="N65" i="1" s="1"/>
  <c r="K61" i="1"/>
  <c r="M21" i="1"/>
  <c r="M45" i="1"/>
  <c r="O97" i="1" l="1"/>
  <c r="O96" i="1" s="1"/>
  <c r="N98" i="1"/>
  <c r="L59" i="1"/>
  <c r="L127" i="1" s="1"/>
  <c r="M59" i="1"/>
  <c r="R127" i="1" s="1"/>
  <c r="O48" i="1"/>
  <c r="N47" i="1"/>
  <c r="O82" i="1"/>
  <c r="O81" i="1" s="1"/>
  <c r="N87" i="1"/>
  <c r="O54" i="1"/>
  <c r="N53" i="1"/>
  <c r="O76" i="1"/>
  <c r="O75" i="1" s="1"/>
  <c r="N80" i="1"/>
  <c r="O68" i="1"/>
  <c r="O66" i="1" s="1"/>
  <c r="N74" i="1"/>
  <c r="N126" i="1"/>
  <c r="O125" i="1"/>
  <c r="O99" i="1"/>
  <c r="N123" i="1"/>
  <c r="N95" i="1"/>
  <c r="N45" i="1"/>
  <c r="O22" i="1"/>
  <c r="O18" i="1"/>
  <c r="O89" i="1"/>
  <c r="O88" i="1" s="1"/>
  <c r="N21" i="1"/>
  <c r="O61" i="1"/>
  <c r="O60" i="1" s="1"/>
  <c r="N59" i="1" l="1"/>
  <c r="N127" i="1" s="1"/>
  <c r="O46" i="1"/>
  <c r="O124" i="1"/>
  <c r="J2" i="1"/>
  <c r="N7" i="1" l="1"/>
  <c r="O127" i="1"/>
  <c r="N6" i="1" l="1"/>
  <c r="N8" i="1" s="1"/>
  <c r="N128" i="1"/>
  <c r="M128" i="1"/>
</calcChain>
</file>

<file path=xl/sharedStrings.xml><?xml version="1.0" encoding="utf-8"?>
<sst xmlns="http://schemas.openxmlformats.org/spreadsheetml/2006/main" count="779" uniqueCount="342">
  <si>
    <t>QUANTIDADE</t>
  </si>
  <si>
    <t>FINANCEIRO</t>
  </si>
  <si>
    <t>UNID.</t>
  </si>
  <si>
    <t>VALOR UNIT.</t>
  </si>
  <si>
    <t>ITEM</t>
  </si>
  <si>
    <t>DESCRIÇÃO DOS SERVIÇOS</t>
  </si>
  <si>
    <t>1.1</t>
  </si>
  <si>
    <t>Placa de obra em chapa de aço galvanizado - padrão ministerio da saude - 1,50 x 3,00m</t>
  </si>
  <si>
    <t>m²</t>
  </si>
  <si>
    <t>MOVIMENTO DE TERRA</t>
  </si>
  <si>
    <t>2.1</t>
  </si>
  <si>
    <t>m³</t>
  </si>
  <si>
    <t>2.2</t>
  </si>
  <si>
    <t>m</t>
  </si>
  <si>
    <t>COBERTURA</t>
  </si>
  <si>
    <t>3.1</t>
  </si>
  <si>
    <t>3.2</t>
  </si>
  <si>
    <t>4.1</t>
  </si>
  <si>
    <t>4.2</t>
  </si>
  <si>
    <t>kg</t>
  </si>
  <si>
    <t>ALVENARIA - VEDAÇÃO</t>
  </si>
  <si>
    <t>5.1</t>
  </si>
  <si>
    <t>6.1</t>
  </si>
  <si>
    <t>6.2</t>
  </si>
  <si>
    <t>PAVIMENTAÇÃO</t>
  </si>
  <si>
    <t>7.1</t>
  </si>
  <si>
    <t>7.2</t>
  </si>
  <si>
    <t>7.3</t>
  </si>
  <si>
    <t>7.4</t>
  </si>
  <si>
    <t>8.1</t>
  </si>
  <si>
    <t>8.2</t>
  </si>
  <si>
    <t>8.3</t>
  </si>
  <si>
    <t>8.4</t>
  </si>
  <si>
    <t>8.5</t>
  </si>
  <si>
    <t>9</t>
  </si>
  <si>
    <t>ESQUADRIAS</t>
  </si>
  <si>
    <t>9.1</t>
  </si>
  <si>
    <t>Und</t>
  </si>
  <si>
    <t>9.2</t>
  </si>
  <si>
    <t>9.3</t>
  </si>
  <si>
    <t>9.4</t>
  </si>
  <si>
    <t>9.5</t>
  </si>
  <si>
    <t>9.6</t>
  </si>
  <si>
    <t>10</t>
  </si>
  <si>
    <t>INSTALAÇÕES ELÉTRICAS</t>
  </si>
  <si>
    <t>10.1</t>
  </si>
  <si>
    <t>11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</si>
  <si>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</si>
  <si>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</si>
  <si>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</si>
  <si>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</si>
  <si>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</si>
  <si>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</si>
  <si>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</si>
  <si>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</si>
  <si>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</si>
  <si>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</si>
  <si>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</si>
  <si>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</si>
  <si>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</si>
  <si>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</si>
  <si>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11.18</t>
  </si>
  <si>
    <t>12</t>
  </si>
  <si>
    <t>12.1</t>
  </si>
  <si>
    <t>TOTAL  COM BDI INCLUSO</t>
  </si>
  <si>
    <t>QUANTITATIVOS</t>
  </si>
  <si>
    <t>Total</t>
  </si>
  <si>
    <t>Área</t>
  </si>
  <si>
    <t>Contratado</t>
  </si>
  <si>
    <t>No período</t>
  </si>
  <si>
    <t>SALDO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</si>
  <si>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</si>
  <si>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</si>
  <si>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</si>
  <si>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</si>
  <si>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</si>
  <si>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</si>
  <si>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</si>
  <si>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</si>
  <si>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</si>
  <si>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</si>
  <si>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</si>
  <si>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</si>
  <si>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</si>
  <si>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r>
      <rPr>
        <b/>
        <sz val="10"/>
        <color rgb="FFFFFFFF"/>
        <rFont val="Arial"/>
        <family val="2"/>
      </rPr>
      <t>OBRA:</t>
    </r>
  </si>
  <si>
    <r>
      <rPr>
        <b/>
        <sz val="10"/>
        <color rgb="FFFFFFFF"/>
        <rFont val="Calibri"/>
        <family val="2"/>
      </rPr>
      <t>CONTRATADA: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</si>
  <si>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</si>
  <si>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a</t>
    </r>
  </si>
  <si>
    <r>
      <rPr>
        <b/>
        <sz val="10"/>
        <rFont val="Calibri"/>
        <family val="2"/>
      </rPr>
      <t>TOTAL MEDIDO</t>
    </r>
  </si>
  <si>
    <r>
      <rPr>
        <b/>
        <sz val="10"/>
        <rFont val="Calibri"/>
        <family val="2"/>
      </rPr>
      <t>MEDIÇÕES ANTERIORES</t>
    </r>
  </si>
  <si>
    <r>
      <rPr>
        <b/>
        <sz val="10"/>
        <rFont val="Calibri"/>
        <family val="2"/>
      </rPr>
      <t>MEDIÇÃO ATUAL</t>
    </r>
  </si>
  <si>
    <r>
      <rPr>
        <b/>
        <sz val="10"/>
        <rFont val="Calibri"/>
        <family val="2"/>
      </rPr>
      <t>TOTAL ACUMULADO</t>
    </r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</si>
  <si>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</si>
  <si>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</si>
  <si>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</si>
  <si>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</si>
  <si>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</si>
  <si>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und</t>
  </si>
  <si>
    <t>Quantitativo levantado através do projeto.</t>
  </si>
  <si>
    <t>Quantidade  =</t>
  </si>
  <si>
    <t>QUANT.</t>
  </si>
  <si>
    <t>11.26 - Registro de gaveta bruto, latão, roscável, 3/4, fornecido e instalado em ramal de água</t>
  </si>
  <si>
    <t>FOTO 11 Placa da Obra</t>
  </si>
  <si>
    <t>Larg.</t>
  </si>
  <si>
    <t>m  x</t>
  </si>
  <si>
    <t xml:space="preserve">und = </t>
  </si>
  <si>
    <t>5.0 ALVENARIA - VEDAÇÃO</t>
  </si>
  <si>
    <t>5.1 Alvenaria de vedação de blocos cerâmicos furados na horizontal de 9x19x19cm (espessura 9cm) de paredes com área líquida maior ou igual a 6m² com vãos e argamassa de assentamento com preparo em betoneira.</t>
  </si>
  <si>
    <t xml:space="preserve">Área </t>
  </si>
  <si>
    <t>Comp.</t>
  </si>
  <si>
    <t>Contrato:</t>
  </si>
  <si>
    <t>SERVIÇOS PRELIMINARES</t>
  </si>
  <si>
    <t>ESCAVAÇÃO MANUAL DE VALA COM PROFUNDIDADE MENOR OU IGUAL A 1,30 M. AF_03/2016</t>
  </si>
  <si>
    <t>PREPARO DE FUNDO DE VALA COM LARGURA MENOR QUE 1,5 M, EM LOCAL COM NÍVEL BAIXO DE INTERFERÊNCIA. AF_06/2016</t>
  </si>
  <si>
    <t>INFRAESTRUTURA: FUNDAÇÕES</t>
  </si>
  <si>
    <t>SAPATAS ISOLADAS/ARRANQUE DOS PILARES/EMBASAMENTO</t>
  </si>
  <si>
    <t>3.1.1</t>
  </si>
  <si>
    <t>3.1.2</t>
  </si>
  <si>
    <t>3.1.3</t>
  </si>
  <si>
    <t>3.1.4</t>
  </si>
  <si>
    <t>3.1.5</t>
  </si>
  <si>
    <t>3.1.6</t>
  </si>
  <si>
    <t>3.1.7</t>
  </si>
  <si>
    <t>VIGA BALDRAME</t>
  </si>
  <si>
    <t>LASTRO DE CONCRETO, PREPARO MECÂNICO, INCLUSOS ADITIVO IMPERMEABILIZANTE, LANÇAMENTO E ADENSAMENTO</t>
  </si>
  <si>
    <t>FORMA PLANA PARA SAPATAS, EM MADEIRA MACIÇA, 04 USOS, INCLUSIVE ESCORAMENTO</t>
  </si>
  <si>
    <t>ARMAÇÃO DE BLOCO, VIGA BALDRAME OU SAPATA UTILIZANDO AÇO CA-50 DE 6,3 MM - MONTAGEM. AF_06/2017</t>
  </si>
  <si>
    <t>CONCRETO FCK = 25MPA, TRAÇO 1:2,3:2,7 (CIMENTO/ AREIA MÉDIA/ BRITA 1)  - PREPARO MECÂNICO COM BETONEIRA 400 L. AF_07/2016</t>
  </si>
  <si>
    <t>LANCAMENTO/APLICACAO MANUAL DE CONCRETO EM FUNDACOES</t>
  </si>
  <si>
    <t>3.2.1</t>
  </si>
  <si>
    <t>3.2.2</t>
  </si>
  <si>
    <t>3.2.3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</si>
  <si>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</si>
  <si>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</si>
  <si>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</si>
  <si>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>SUPERESTRUTURA: PILARES E VIGAS</t>
  </si>
  <si>
    <t>PILARES</t>
  </si>
  <si>
    <t>4.1.1</t>
  </si>
  <si>
    <t>4.1.2</t>
  </si>
  <si>
    <t>4.1.3</t>
  </si>
  <si>
    <t>4.1.4</t>
  </si>
  <si>
    <t>4.1.5</t>
  </si>
  <si>
    <t>VIGAS</t>
  </si>
  <si>
    <t>4.2.1</t>
  </si>
  <si>
    <t>4.2.2</t>
  </si>
  <si>
    <t>4.2.3</t>
  </si>
  <si>
    <t>4.2.5</t>
  </si>
  <si>
    <t>4.2.6</t>
  </si>
  <si>
    <t>MONTAGEM E DESMONTAGEM DE FÔRMA DE PILARES RETANGULARES E ESTRUTURAS SIMILARES COM ÁREA MÉDIA DAS SEÇÕES MAIOR QUE 0,25 M², PÉ-DIREITO SIMPLES, EM CHAPA DE MADEIRA COMPENSADA PLASTIFICADA, 18 UTILIZAÇÕES. AF_12/2015</t>
  </si>
  <si>
    <t>ALVENARIA DE VEDAÇÃO DE BLOCOS CERÂMICOS FURADOS NA HORIZONTAL DE 9X19X19CM (ESPESSURA 9CM) DE PAREDES COM ÁREA LÍQUIDA MAIOR OU IGUAL A 6M² SEM VÃOS E ARGAMASSA DE ASSENTAMENTO COM PREPARO EM BETONEIRA. AF_06/2014</t>
  </si>
  <si>
    <t>6.3</t>
  </si>
  <si>
    <t>6.4</t>
  </si>
  <si>
    <t>FORRO EM PLACAS DE GESSO, PARA AMBIENTES COMERCIAIS. AF_05/2017_P</t>
  </si>
  <si>
    <t>CALHA EM CHAPA DE AÇO GALVANIZADO NÚMERO 24, DESENVOLVIMENTO DE 33 CM, INCLUSO TRANSPORTE VERTICAL. AF_07/2019</t>
  </si>
  <si>
    <t>LASTRO DE CONCRETO MAGRO, APLICADO EM PISOS OU RADIERS, ESPESSURA DE 3 CM. AF_07/2016</t>
  </si>
  <si>
    <t>ARGAMASSA TRAÇO 1:3 (EM VOLUME DE CIMENTO E AREIA MÉDIA ÚMIDA) PARA CONTRAPISO, PREPARO MECÂNICO COM BETONEIRA 400 L. AF_08/2019</t>
  </si>
  <si>
    <t>REVESTIMENTO CERÂMICO PARA PISO COM PLACAS TIPO ESMALTADA EXTRA DE DIMENSÕES 45X45 CM APLICADA EM AMBIENTES DE ÁREA MAIOR QUE 10 M2. AF_06/2014</t>
  </si>
  <si>
    <t>8</t>
  </si>
  <si>
    <t>KIT DE PORTA DE MADEIRA PARA PINTURA, SEMI-OCA (LEVE OU MÉDIA), PADRÃO POPULAR, 80X210CM, ESPESSURA DE 3,5CM, ITENS INCLUSOS: DOBRADIÇAS, MONTAGEM E INSTALAÇÃO DO BATENTE, FECHADURA COM EXECUÇÃO DO FURO - FORNECIMENTO E INSTALAÇÃO. AF_12/2019</t>
  </si>
  <si>
    <t>REVESTIMENTO E PINTURA</t>
  </si>
  <si>
    <t>INSTALAÇÕES SANITÁRIAS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</si>
  <si>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</si>
  <si>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</si>
  <si>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APLICAÇÃO E LIXAMENTO DE MASSA LÁTEX EM PAREDES, DUAS DEMÃOS. AF_06/2014</t>
  </si>
  <si>
    <t>APLICAÇÃO DE FUNDO SELADOR ACRÍLICO EM PAREDES, UMA DEMÃO. AF_06/2014</t>
  </si>
  <si>
    <t>APLICAÇÃO MANUAL DE PINTURA COM TINTA LÁTEX ACRÍLICA EM PAREDES, DUAS DEMÃOS. AF_06/2014</t>
  </si>
  <si>
    <t>CAIXA DE INSPEÇÃO EM CONCRETO PRÉ-MOLDADO DN 60CM COM TAMPA H= 60CM - FORNECIMENTO E INSTALACAO</t>
  </si>
  <si>
    <t xml:space="preserve">SERVIÇOS FINAIS </t>
  </si>
  <si>
    <t>CAIXA RETANGULAR 4" X 2" MÉDIA (1,30 M DO PISO), PVC, INSTALADA EM PAREDE - FORNECIMENTO E INSTALAÇÃO. AF_12/2015</t>
  </si>
  <si>
    <t>CAIXA OCTOGONAL 3" X 3", PVC, INSTALADA EM LAJE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</si>
  <si>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</si>
  <si>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</si>
  <si>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INTERRUPTOR SIMPLES (1 MÓDULO), 10A/250V, INCLUINDO SUPORTE E PLACA - FORNECIMENTO E INSTALAÇÃO. AF_12/2015</t>
  </si>
  <si>
    <t>DISJUNTOR MONOPOLAR TIPO DIN, CORRENTE NOMINAL DE 10A - FORNECIMENTO E INSTALAÇÃO. AF_04/2016</t>
  </si>
  <si>
    <t>LUMINÁRIA TIPO PLAFON, DE SOBREPOR, COM 1 LÂMPADA LED 25WFORNECIMENTO E INSTALAÇÃO</t>
  </si>
  <si>
    <t>1.2</t>
  </si>
  <si>
    <t xml:space="preserve">LOCAÇÃO CONVENCIONAL DE OBRA, ATRAVÉS DE GABARITO DE TABUAS CORRIDAS PONTELADAS, COM REAPROVEITAMENTO DE 10 VEZES </t>
  </si>
  <si>
    <t>EMBASAMENTO E ATERRO DO CAIXÃO</t>
  </si>
  <si>
    <t>EMBASAMENTO COM PEDRA ARGAMASSADA UTILIZANDO ARG. CIM/AREIA 1:4</t>
  </si>
  <si>
    <t>ALVENARIA DE VEDAÇÃO DE BLOCOS CERÂMICOS FURADOS NA HORIZONTAL DE 14X19X19CM (ESPESSURA 14CM, BLOCO DEITADO) DE PAREDES COM ÁREA LÍQUIDA MAIOR OU IGUAL A 6M² SEM VÃOS E ARGAMASSA DE ASSENTAMENTO COM PREPARO EM BETONEIRA. AF_06/2014</t>
  </si>
  <si>
    <t>ATERRO MANUAL DE VALAS COM SOLO ARGILO-ARENOSO E COMPACTAÇÃO MECANIZADA AF_05/2016</t>
  </si>
  <si>
    <t>3.3</t>
  </si>
  <si>
    <t>3.3.1</t>
  </si>
  <si>
    <t>3.3.2</t>
  </si>
  <si>
    <t>3.3.3</t>
  </si>
  <si>
    <t>3.3.4</t>
  </si>
  <si>
    <t>FABRICAÇÃO, MONTAGEM E DESMONTAGEM DE FORMA PARA VIGA BALDRAMEN, EM MADEIRA SERRADA, E=25MM, 4 UTILIZAÇÕES. AF_06/2017</t>
  </si>
  <si>
    <t>IMPERMEABILIZAÇÃO DE ESTRUTURAS ENTERRADAS, COM TINTA ASFÁLTICA, DUAS DEMÃOS.</t>
  </si>
  <si>
    <t>3.3.5</t>
  </si>
  <si>
    <t>3.3.6</t>
  </si>
  <si>
    <t>5.2</t>
  </si>
  <si>
    <t>5.3</t>
  </si>
  <si>
    <t>5.4</t>
  </si>
  <si>
    <t>VERGA MOLDADA IN LOCO EM CONCRETO PARA JANELAS COM ATÉ 1,5M DE VÃO. AF_03/2016</t>
  </si>
  <si>
    <t>CONTRAVERGA MOLDADA IN LOCO EM CONCRETO PARA VÃOS COM ATÉ 1,5M DE COMPRIMENTO. AF_03/2016</t>
  </si>
  <si>
    <t>VERGA MOLDADA IN LOCO EM CONCRETO PARA PORTAS COM ATÉ 1,5M DE VÃO. AF_03/2016</t>
  </si>
  <si>
    <t>6.5</t>
  </si>
  <si>
    <t>6.6</t>
  </si>
  <si>
    <t>6.7</t>
  </si>
  <si>
    <t>FABRICAÇÃO E INSTALAÇÃO DE ESTRUTURA PONTALETADA DE MADEIRA NÃO APARELHADA PARA TELHADOS COM ATÉ 2 ÁGUAS E PARA TELHA ONDULADA DE FIBROCIMENTO, METÁLICA, PLASTICA OU TERMOACÚSTICA, INCLUSO TRANSPORTE VERTICAL. AF_12/2015</t>
  </si>
  <si>
    <t>TRAMA DE MADEIRA COMPOSTA POR TERÇAS PARA TELHADOS DE ATÉ 2 ÁGUAS PARA TELHA ONDULADA DE FIBROCIMENTO, METÁLICA, PLÁTICA OU TERMOACÚSTICA, INCLUSO TRANSPORTE VERTICAL. AF_07/2019</t>
  </si>
  <si>
    <t>TELHAMENTO COM TELHA ONDULADA DE FIBROCIMENTO E=6MM, COM RECONHECIMENTO LATERAL DE 1 1/4 DE ONDA PARA TELHADO COM INCLINAÇÃO MÁXIMA DE 10°, COM 2 ÁGUAS, INCLUSO IÇAMENTO. AF_07/2019</t>
  </si>
  <si>
    <t>RUFO EM CHAPA DE AÇO GALVANIZADO NUMERO 24, CORTE DE 25CM, INCLUSO TRANPORTE VERTICAL. AF_07/2019</t>
  </si>
  <si>
    <t>LAJE PRE-MOLDADA P/FORRO, SOBRECARGA 100KG/M², VAOS ATÉ 3,50M/E=8CM, C/LAJOTAS E CAP. COM CONCRETO FCK=30MPA, 3CM, INTER-EIXO 38CM, COM ESCORAMENTO (REAPR. 3X) E FERRAGEM NEGATIVA</t>
  </si>
  <si>
    <t>RODAPÉ CERAMICO DE 7 CM DE ALTURA COM PLACAS TIPO ESMALTADA EXTRA DE DIMENSÕES 45X45CM. AF_06/2014</t>
  </si>
  <si>
    <t>PORTA RADIOLOGIA EM MAD/MAD DE LEI, ACABAMENTO EM FORMICA, DIM: 0,80X2,10M, LAMINADO DE CHUMBO EMBUTIDO, E=2MM, DOBRADIÇAS REFORÇADAS FECHADURA AUTOBLOCANTE, MAÇANETA TIPO ALAVANCA, INCLUSIVE BATENTES DE MADEIRA.</t>
  </si>
  <si>
    <t>PORTA RADIOLOGIA EM MAD/MAD DE LEI, ACABAMENTO EM FORMICA, DIM: 1,20X2,10M, LAMINADO DE CHUMBO EMBUTIDO, E=2MM, DOBRADIÇAS REFORÇADAS FECHADURA AUTOBLOCANTE, MAÇANETA TIPO ALAVANCA, INCLUSIVE BATENTES DE MADEIRA.</t>
  </si>
  <si>
    <t>JANELA DE ALUMÍNIO MAXIM-AR, FIXAÇÃO COM ARGAMASSA, COM VIDROS, PADRONIZADA. AF_07/2016</t>
  </si>
  <si>
    <t>VISOR PLUMBIFERO COM MOLDURA, ESP=8,5MM</t>
  </si>
  <si>
    <t>REVESTIMENTO PARA PAREDE COM BARITA, E=2CM</t>
  </si>
  <si>
    <t>11.20</t>
  </si>
  <si>
    <t>11.21</t>
  </si>
  <si>
    <t>LUVA PARA ELETRODUTO, PVC, ROSCAVEL, DN 32MM(1"), PARA CIRCUITOS TERMINAIS, INSTALADA EM LAJE - FORNECIMENTO E INSTALAÇÃO. AF_12/2015</t>
  </si>
  <si>
    <t>CABO DE COBRE FLEXÍVEL ISOLADO, 1,5 MM², ANTI-CHAMA 0,6/1,0 KV, PARA DISTRIBUIÇÃO - FORNECIMENTO E INSTALAÇÃO. AF_12/2015</t>
  </si>
  <si>
    <t>CABO DE COBRE FLEXÍVEL ISOLADO, 10 MM², ANTI-CHAMA 0,6/1,0KV V, PARA CIRCUITOS TERMINAIS - FORNECIMENTO E INSTALAÇÃO. AF_12/2015</t>
  </si>
  <si>
    <t>INTERRUPTOR SIMPLES (1 MÓDULO), COM 1 TOMADA DE EMBUTIR 2P+T 10A, INCLUINDO SUPORTE E PLACA - FORNECIMENTO E INSTALAÇÃO. AF_12/2015</t>
  </si>
  <si>
    <t>TOMADA ALTA DE EMBUTIR (1 MÓDULO), COM  2P+T 20A, INCLUINDO SUPORTE E PLACA - FORNECIMENTO E INSTALAÇÃO. AF_12/2015</t>
  </si>
  <si>
    <t>TOMADA MÉDIA DE EMBUTIR (1 MÓDULO), COM  2P+T 10A, INCLUINDO SUPORTE E PLACA - FORNECIMENTO E INSTALAÇÃO. AF_12/2015</t>
  </si>
  <si>
    <t>TOMADA BAIXA DE EMBUTIR (1 MÓDULO), COM  2P+T 10A, INCLUINDO SUPORTE E PLACA - FORNECIMENTO E INSTALAÇÃO. AF_12/2015</t>
  </si>
  <si>
    <t>TOMADA 3P+T 30A/440V SEM PLACA - FORNECIMENTO E INSTALAÇÃO</t>
  </si>
  <si>
    <t>ELETRODUTO RIGIDO ROSCAVEL, PVC, DN 32 MM (1"), PARA CIRCUITOS TERMINAIS, INSTALADO EM FORRO - FORNECIMENTO E INSTALAÇÃO. AF_12/2015</t>
  </si>
  <si>
    <t>BUCHA DE NYLON SEM ABA S6</t>
  </si>
  <si>
    <t xml:space="preserve">CAIXA DE PASSAGEM METÁLICA DE SOBREPOR COM TAMPA PARAFUSADA, DIMENSÕES 20X20X10CM </t>
  </si>
  <si>
    <t>CAIXA DE PASSAGEM LETRICA DE PAREDE, DE EMBUTIR, EM PVC, COM TAMPA APARAFUSADA, DIMENSÕES 150X150X75MM</t>
  </si>
  <si>
    <t>DISJUNTOR MONOPOLAR TIPO DIN, CORRENTE NOMINAL DE 20A - FORNECIMENTO E INSTALAÇÃO. AF_04/2016</t>
  </si>
  <si>
    <t>DISJUNTOR MONOPOLAR TIPO DIN, CORRENTE NOMINAL DE 32A - FORNECIMENTO E INSTALAÇÃO. AF_04/2016</t>
  </si>
  <si>
    <t>QUADRO DE DISTRIBUICAO DE ENERGIA PARA 6 DISJUNTORES TERMOMAGNETICOS MONOPOLARES, SEM BARRAMENTO, DE EMBUTIR, EM CHAPA METÁLICA - FORNECIMENTO E INSTALACAO</t>
  </si>
  <si>
    <t>LIMPEZA FINAL DE OBRA</t>
  </si>
  <si>
    <t>Serviço Medido: SERVIÇOS PREMILINARES, INFRAESTRUTURA, ALVENARIA E MOVIMENTAÇÃO DE TERRA</t>
  </si>
  <si>
    <t>11.15</t>
  </si>
  <si>
    <t>11.16</t>
  </si>
  <si>
    <t>11.17</t>
  </si>
  <si>
    <t>11.19</t>
  </si>
  <si>
    <t>11.22</t>
  </si>
  <si>
    <t>11.23</t>
  </si>
  <si>
    <t>0105/2020</t>
  </si>
  <si>
    <t>TP 007/2020</t>
  </si>
  <si>
    <t>REALIZAÇÃO DE ANEXO DA POLICLÍNICA AGLAIR DA SILVA - ITABAIANA/PB</t>
  </si>
  <si>
    <t>Unidade Administrativa: Secretaria de Desenvolvimento Urbano</t>
  </si>
  <si>
    <t>CABRALIA CONSTRUÇÕES LTDA</t>
  </si>
  <si>
    <t>3.1.8</t>
  </si>
  <si>
    <t>3.1.9</t>
  </si>
  <si>
    <t>3.1.10</t>
  </si>
  <si>
    <t>Unidade</t>
  </si>
  <si>
    <t>Total=</t>
  </si>
  <si>
    <t>Portas de 0,80m</t>
  </si>
  <si>
    <t xml:space="preserve">m  </t>
  </si>
  <si>
    <t>6.0 COBERTURA</t>
  </si>
  <si>
    <t>Raio x</t>
  </si>
  <si>
    <t>Lab. De Processamento (Câmara Clara)</t>
  </si>
  <si>
    <t>Lab. De Processamento (Câmara Escura)</t>
  </si>
  <si>
    <t xml:space="preserve">Vestiário </t>
  </si>
  <si>
    <t>7.0 PAVIMENTAÇÃO</t>
  </si>
  <si>
    <t>9.0 REVESTIMENTO E PINTURA</t>
  </si>
  <si>
    <t>9.1 CHAPISCO APLICADO EM ALVENARIAS E ESTRUTURAS DE CONCRETO INTERNAS, COM COLHER DE PEDREIRO.  ARGAMASSA TRAÇO 1:3 COM PREPARO EM BETONEIRA 400L.</t>
  </si>
  <si>
    <t>Área da Alvenaria</t>
  </si>
  <si>
    <t>Multiplicar 2x a alvenaria</t>
  </si>
  <si>
    <t>Área externa</t>
  </si>
  <si>
    <t>TOMADA DE PEÇO: TP 007/2020</t>
  </si>
  <si>
    <t>OBRA: ANEXO PARA POLICLÍNICA AGLAIR DA SILVA</t>
  </si>
  <si>
    <t>CONSTRUTORA: CABRALIA CONSTRUÇÕES  LTDA</t>
  </si>
  <si>
    <t xml:space="preserve">ANEXO PARA POLICLÍNICA AGLAIR DA SILVA </t>
  </si>
  <si>
    <t>9.2 - Massa única, para recebimento de pintura, em argamassa traço 1:2:8, preparo mecânico com betoneira 400l, aplicada manualmente em faces internas de paredes de ambientes com área menor que 10m2, espessura de 20mm, com execução de taliscas.</t>
  </si>
  <si>
    <t>ORDEM DE SERVIÇO: 009/2020</t>
  </si>
  <si>
    <t>009/2020</t>
  </si>
  <si>
    <t>BM02</t>
  </si>
  <si>
    <t>Janelas</t>
  </si>
  <si>
    <t xml:space="preserve">5.3 CONTRAVERGA MOLDADA IN LOCO EM CONCRETO PARA VÃOS COM ATÉ 1,5M DE COMPRIMENTO. </t>
  </si>
  <si>
    <t>5.2 VERGA MOLDADA IN LOCO EM CONCRETO PARA JANELAS COM ATÉ 1,5M DE VÃO.</t>
  </si>
  <si>
    <t>Vão</t>
  </si>
  <si>
    <t xml:space="preserve">5.4 CONTRAVERGA MOLDADA IN LOCO EM CONCRETO PARA VÃOS COM ATÉ 1,5M DE COMPRIMENTO. </t>
  </si>
  <si>
    <t>Porta de entrada</t>
  </si>
  <si>
    <t>6.1 FABRICAÇÃO E INSTALAÇÃO DE ESTRUTURA PONTALETADA DE MADEIRA NÃO APARELHADA PARA TELHADOS COM ATÉ 2 ÁGUAS E PARA TELHA ONDULADA DE FIBROCIMENTO, METÁLICA, PLASTICA OU TERMOACÚSTICA, INCLUSO TRANSPORTE VERTICAL.</t>
  </si>
  <si>
    <t>6,65 * 4,8</t>
  </si>
  <si>
    <t>6.2 TRAMA DE MADEIRA COMPOSTA POR TERÇAS PARA TELHADOS DE ATÉ 2 ÁGUAS PARA TELHA ONDULADA DE FIBROCIMENTO, METÁLICA, PLÁTICA OU TERMOACÚSTICA, INCLUSO TRANSPORTE VERTICAL</t>
  </si>
  <si>
    <t>6.3 TELHAMENTO COM TELHA ONDULADA DE FIBROCIMENTO E=6MM, COM RECONHECIMENTO LATERAL DE 1 1/4 DE ONDA PARA TELHADO COM INCLINAÇÃO MÁXIMA DE 10°, COM 2 ÁGUAS, INCLUSO IÇAMENTO.</t>
  </si>
  <si>
    <t>6.4 RUFO EM CHAPA DE AÇO GALVANIZADO NUMERO 24, CORTE DE 25CM, INCLUSO TRANPORTE VERTICAL.</t>
  </si>
  <si>
    <t>Topo</t>
  </si>
  <si>
    <t>Laterais</t>
  </si>
  <si>
    <t>6.5 CALHA EM CHAPA DE AÇO GALVANIZADO NÚMERO 24, DESENVOLVIMENTO DE 33 CM, INCLUSO TRANSPORTE VERTICAL.</t>
  </si>
  <si>
    <t>Calha</t>
  </si>
  <si>
    <t>6.7 FORRO EM PLACAS DE GESSO, PARA AMBIENTES COMERCIAIS.</t>
  </si>
  <si>
    <t>7.2 ARGAMASSA TRAÇO 1:3 (EM VOLUME DE CIMENTO E AREIA MÉDIA ÚMIDA) PARA CONTRAPISO, PREPARO MECÂNICO COM BETONEIRA 400 L.</t>
  </si>
  <si>
    <t>x 0,04</t>
  </si>
  <si>
    <t>Espessura</t>
  </si>
  <si>
    <t>m =</t>
  </si>
  <si>
    <t>Volume</t>
  </si>
  <si>
    <t>7.3 REVESTIMENTO CERÂMICO PARA PISO COM PLACAS TIPO ESMALTADA EXTRA DE DIMENSÕES 45X45 CM APLICADA EM AMBIENTES DE ÁREA MAIOR QUE 10 M2</t>
  </si>
  <si>
    <t/>
  </si>
  <si>
    <t>7.4 RODAPÉ CERAMICO DE 7 CM DE ALTURA COM PLACAS TIPO ESMALTADA EXTRA DE DIMENSÕES 45X45CM.</t>
  </si>
  <si>
    <t>8.0 ESQUADRIAS</t>
  </si>
  <si>
    <t>8.4 JANELA DE ALUMÍNIO MAXIM-AR, FIXAÇÃO COM ARGAMASSA, COM VIDROS, PADRONIZADA.</t>
  </si>
  <si>
    <t>8.5 VISOR PLUMBIFERO COM MOLDURA, ESP=8,5MM</t>
  </si>
  <si>
    <t>Restante =</t>
  </si>
  <si>
    <t>9.3 REVESTIMENTO PARA PAREDE COM BARITA, E=2CM.</t>
  </si>
  <si>
    <t>9.4 APLICAÇÃO E LIXAMENTO DE MASSA LÁTEX EM PAREDES, DUAS DEMÃOS.</t>
  </si>
  <si>
    <t>9.5 APLICAÇÃO DE FUNDO SELADOR ACRÍLICO EM PAREDES, UMA DEMÃO</t>
  </si>
  <si>
    <t>9.6 APLICAÇÃO MANUAL DE PINTURA COM TINTA LÁTEX ACRÍLICA EM PAREDES, DUAS DEMÃOS</t>
  </si>
  <si>
    <t>12.0 SERVIÇOS FINAIS</t>
  </si>
  <si>
    <t>12.1 LIMPEZA FINAL DE OBRA</t>
  </si>
  <si>
    <t>Restante das Divisórias</t>
  </si>
  <si>
    <t>Área da Coberta</t>
  </si>
  <si>
    <t>Lado 01</t>
  </si>
  <si>
    <t>Lado 02</t>
  </si>
  <si>
    <t>UND.</t>
  </si>
  <si>
    <t>DESCONTO</t>
  </si>
  <si>
    <t>Sala do Raio - X</t>
  </si>
  <si>
    <t>Área de Comando</t>
  </si>
  <si>
    <t>0,5*0,5</t>
  </si>
  <si>
    <t>Vestiário</t>
  </si>
  <si>
    <t>0,4*,03</t>
  </si>
  <si>
    <t>Sala de Raio - X</t>
  </si>
  <si>
    <t>Area de Comando</t>
  </si>
  <si>
    <t>m x</t>
  </si>
  <si>
    <t>TOTAL</t>
  </si>
  <si>
    <t>m² x</t>
  </si>
  <si>
    <t>Descontos</t>
  </si>
  <si>
    <t>TOTAL DO DESCONTO</t>
  </si>
  <si>
    <t>m  =</t>
  </si>
  <si>
    <t>Altura</t>
  </si>
  <si>
    <t xml:space="preserve">m² </t>
  </si>
  <si>
    <t>Câmara escura</t>
  </si>
  <si>
    <t xml:space="preserve">
(1,40+2,30)*2*2,70 + (4,80+4,20)*2*2,70 + (0,83+0,91)*2*2,70 - (0,80*2,10*2*3 +
1,20*2,10 + 0,50*0,50*2 + 0,40*0,30*2)</t>
  </si>
  <si>
    <t>Câmara clara</t>
  </si>
  <si>
    <t>Raio - X</t>
  </si>
  <si>
    <t>Área de comando</t>
  </si>
  <si>
    <t>Descontos (Portas e Janelas)</t>
  </si>
  <si>
    <t>É o mesmo quantitativo levantado no item anterior .</t>
  </si>
  <si>
    <t>RELATÓRIO FOTOGRÁFICO BM02</t>
  </si>
  <si>
    <t>FOTO 01 - Coberta</t>
  </si>
  <si>
    <t>FOTO 02 Coberta</t>
  </si>
  <si>
    <t xml:space="preserve">FOTO 03 Execução de Calha </t>
  </si>
  <si>
    <t xml:space="preserve"> dias</t>
  </si>
  <si>
    <t>FOTO 09 Posicionamento de portas com folha de chumbo</t>
  </si>
  <si>
    <t>FOTO 07 Pintura interna</t>
  </si>
  <si>
    <t>FOTO 05 Execução de quadro elétrico</t>
  </si>
  <si>
    <t>10/12/2020 à 03/06/2021</t>
  </si>
  <si>
    <t>FOTO 04 Execução de Rufo de Alumínio</t>
  </si>
  <si>
    <t>FOTO 06 Posicionamento de pontos elétricos</t>
  </si>
  <si>
    <t>FOTO 08 Revestimento Interno</t>
  </si>
  <si>
    <t>FOTO 11 Execução de Pintura Externa</t>
  </si>
  <si>
    <t>FOTO 10 Iluminação interna e revestimento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</si>
</sst>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dd/mm/yyyy;@"/>
    <numFmt numFmtId="168" formatCode="&quot;R$&quot;\ #,##0.0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sz val="9"/>
      <name val="Times New Roman"/>
      <family val="1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10"/>
      <color rgb="FFFFFFFF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28"/>
      <color rgb="FFFFFFFF"/>
      <name val="Calibri"/>
      <family val="2"/>
    </font>
    <font>
      <b/>
      <sz val="28"/>
      <name val="Calibri"/>
      <family val="2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EBEBE"/>
      </patternFill>
    </fill>
    <fill>
      <patternFill patternType="solid">
        <fgColor rgb="FFA6A6A6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  <xf numFmtId="0" fontId="16" fillId="0" borderId="0"/>
  </cellStyleXfs>
  <cellXfs count="39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4" fontId="12" fillId="0" borderId="0" xfId="5" applyNumberFormat="1" applyFont="1" applyAlignment="1">
      <alignment horizontal="center" vertical="center" wrapText="1"/>
    </xf>
    <xf numFmtId="4" fontId="12" fillId="0" borderId="0" xfId="5" applyNumberFormat="1" applyFont="1" applyAlignment="1">
      <alignment vertical="center"/>
    </xf>
    <xf numFmtId="4" fontId="12" fillId="0" borderId="0" xfId="5" applyNumberFormat="1" applyFont="1" applyAlignment="1">
      <alignment horizontal="center" vertical="center"/>
    </xf>
    <xf numFmtId="0" fontId="9" fillId="0" borderId="0" xfId="6" applyFont="1" applyAlignment="1">
      <alignment vertical="center"/>
    </xf>
    <xf numFmtId="0" fontId="5" fillId="0" borderId="0" xfId="6" applyFont="1" applyAlignment="1">
      <alignment horizontal="left"/>
    </xf>
    <xf numFmtId="0" fontId="5" fillId="0" borderId="0" xfId="6" applyFont="1"/>
    <xf numFmtId="0" fontId="7" fillId="0" borderId="0" xfId="6" applyFont="1" applyAlignment="1">
      <alignment horizontal="center" vertical="center"/>
    </xf>
    <xf numFmtId="4" fontId="12" fillId="0" borderId="0" xfId="6" applyNumberFormat="1" applyFont="1" applyAlignment="1">
      <alignment horizontal="center" vertical="center"/>
    </xf>
    <xf numFmtId="0" fontId="12" fillId="0" borderId="0" xfId="6" applyFont="1" applyAlignment="1">
      <alignment vertical="center"/>
    </xf>
    <xf numFmtId="49" fontId="13" fillId="0" borderId="0" xfId="6" applyNumberFormat="1" applyFont="1" applyAlignment="1">
      <alignment horizontal="center" vertical="center"/>
    </xf>
    <xf numFmtId="4" fontId="5" fillId="0" borderId="0" xfId="6" applyNumberFormat="1" applyFont="1"/>
    <xf numFmtId="4" fontId="15" fillId="0" borderId="0" xfId="6" applyNumberFormat="1" applyFont="1"/>
    <xf numFmtId="2" fontId="5" fillId="0" borderId="0" xfId="6" applyNumberFormat="1" applyFont="1" applyAlignment="1">
      <alignment vertical="center"/>
    </xf>
    <xf numFmtId="2" fontId="5" fillId="0" borderId="0" xfId="6" applyNumberFormat="1" applyFont="1"/>
    <xf numFmtId="0" fontId="5" fillId="0" borderId="0" xfId="6" applyFont="1" applyAlignment="1">
      <alignment vertical="center"/>
    </xf>
    <xf numFmtId="4" fontId="5" fillId="0" borderId="0" xfId="6" applyNumberFormat="1" applyFont="1" applyAlignment="1">
      <alignment vertical="center"/>
    </xf>
    <xf numFmtId="4" fontId="15" fillId="0" borderId="0" xfId="6" applyNumberFormat="1" applyFont="1" applyAlignment="1">
      <alignment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 wrapText="1"/>
    </xf>
    <xf numFmtId="0" fontId="4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5" borderId="15" xfId="3" applyFont="1" applyFill="1" applyBorder="1" applyAlignment="1">
      <alignment vertical="center"/>
    </xf>
    <xf numFmtId="164" fontId="3" fillId="5" borderId="15" xfId="3" applyNumberFormat="1" applyFont="1" applyFill="1" applyBorder="1" applyAlignment="1">
      <alignment vertical="center"/>
    </xf>
    <xf numFmtId="4" fontId="5" fillId="5" borderId="15" xfId="0" applyNumberFormat="1" applyFont="1" applyFill="1" applyBorder="1" applyAlignment="1">
      <alignment vertical="center" wrapText="1"/>
    </xf>
    <xf numFmtId="4" fontId="3" fillId="5" borderId="15" xfId="0" applyNumberFormat="1" applyFont="1" applyFill="1" applyBorder="1" applyAlignment="1">
      <alignment vertical="center" wrapText="1"/>
    </xf>
    <xf numFmtId="2" fontId="7" fillId="5" borderId="15" xfId="0" applyNumberFormat="1" applyFont="1" applyFill="1" applyBorder="1" applyAlignment="1">
      <alignment horizontal="right" vertical="center" wrapText="1"/>
    </xf>
    <xf numFmtId="4" fontId="7" fillId="5" borderId="15" xfId="0" applyNumberFormat="1" applyFont="1" applyFill="1" applyBorder="1" applyAlignment="1">
      <alignment horizontal="right" vertical="center" wrapText="1"/>
    </xf>
    <xf numFmtId="165" fontId="5" fillId="5" borderId="15" xfId="3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4" fontId="5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0" fontId="18" fillId="6" borderId="15" xfId="0" applyFont="1" applyFill="1" applyBorder="1" applyAlignment="1">
      <alignment vertical="center"/>
    </xf>
    <xf numFmtId="0" fontId="20" fillId="6" borderId="10" xfId="0" applyFont="1" applyFill="1" applyBorder="1" applyAlignment="1">
      <alignment vertical="center"/>
    </xf>
    <xf numFmtId="0" fontId="19" fillId="6" borderId="10" xfId="0" applyFont="1" applyFill="1" applyBorder="1" applyAlignment="1">
      <alignment vertical="center"/>
    </xf>
    <xf numFmtId="164" fontId="19" fillId="6" borderId="10" xfId="0" applyNumberFormat="1" applyFont="1" applyFill="1" applyBorder="1" applyAlignment="1">
      <alignment vertical="center"/>
    </xf>
    <xf numFmtId="14" fontId="19" fillId="6" borderId="15" xfId="0" applyNumberFormat="1" applyFont="1" applyFill="1" applyBorder="1" applyAlignment="1">
      <alignment vertical="center"/>
    </xf>
    <xf numFmtId="164" fontId="3" fillId="5" borderId="12" xfId="3" applyNumberFormat="1" applyFont="1" applyFill="1" applyBorder="1" applyAlignment="1">
      <alignment vertical="center"/>
    </xf>
    <xf numFmtId="164" fontId="3" fillId="5" borderId="15" xfId="0" applyNumberFormat="1" applyFont="1" applyFill="1" applyBorder="1" applyAlignment="1">
      <alignment vertical="center" wrapText="1"/>
    </xf>
    <xf numFmtId="164" fontId="5" fillId="5" borderId="15" xfId="3" applyNumberFormat="1" applyFont="1" applyFill="1" applyBorder="1" applyAlignment="1">
      <alignment vertical="center"/>
    </xf>
    <xf numFmtId="0" fontId="5" fillId="0" borderId="15" xfId="6" applyFont="1" applyBorder="1"/>
    <xf numFmtId="2" fontId="5" fillId="0" borderId="10" xfId="6" applyNumberFormat="1" applyFont="1" applyBorder="1"/>
    <xf numFmtId="0" fontId="5" fillId="0" borderId="0" xfId="6" applyFont="1" applyBorder="1"/>
    <xf numFmtId="2" fontId="5" fillId="0" borderId="0" xfId="6" applyNumberFormat="1" applyFont="1" applyBorder="1"/>
    <xf numFmtId="0" fontId="5" fillId="0" borderId="11" xfId="6" applyFont="1" applyBorder="1"/>
    <xf numFmtId="2" fontId="5" fillId="0" borderId="11" xfId="6" applyNumberFormat="1" applyFont="1" applyBorder="1"/>
    <xf numFmtId="4" fontId="15" fillId="0" borderId="11" xfId="6" applyNumberFormat="1" applyFont="1" applyBorder="1"/>
    <xf numFmtId="0" fontId="5" fillId="0" borderId="0" xfId="6" applyFont="1" applyAlignment="1">
      <alignment horizontal="left"/>
    </xf>
    <xf numFmtId="0" fontId="3" fillId="0" borderId="9" xfId="0" applyFont="1" applyBorder="1" applyAlignment="1">
      <alignment vertical="center"/>
    </xf>
    <xf numFmtId="164" fontId="3" fillId="5" borderId="15" xfId="0" applyNumberFormat="1" applyFont="1" applyFill="1" applyBorder="1" applyAlignment="1">
      <alignment horizontal="right" vertical="center" wrapText="1"/>
    </xf>
    <xf numFmtId="0" fontId="5" fillId="0" borderId="0" xfId="6" applyFont="1" applyAlignment="1">
      <alignment horizontal="left"/>
    </xf>
    <xf numFmtId="0" fontId="3" fillId="8" borderId="19" xfId="0" applyFont="1" applyFill="1" applyBorder="1" applyAlignment="1">
      <alignment horizontal="left" vertical="center" wrapText="1"/>
    </xf>
    <xf numFmtId="0" fontId="23" fillId="8" borderId="20" xfId="0" applyFont="1" applyFill="1" applyBorder="1" applyAlignment="1">
      <alignment horizontal="left" vertical="top" wrapText="1"/>
    </xf>
    <xf numFmtId="0" fontId="23" fillId="8" borderId="15" xfId="0" applyFont="1" applyFill="1" applyBorder="1" applyAlignment="1">
      <alignment horizontal="left" vertical="top" wrapText="1"/>
    </xf>
    <xf numFmtId="0" fontId="23" fillId="8" borderId="21" xfId="0" applyFont="1" applyFill="1" applyBorder="1" applyAlignment="1">
      <alignment horizontal="center" vertical="top" wrapText="1"/>
    </xf>
    <xf numFmtId="0" fontId="17" fillId="6" borderId="15" xfId="0" applyFont="1" applyFill="1" applyBorder="1"/>
    <xf numFmtId="0" fontId="19" fillId="6" borderId="15" xfId="0" applyFont="1" applyFill="1" applyBorder="1" applyAlignment="1">
      <alignment vertical="center"/>
    </xf>
    <xf numFmtId="0" fontId="19" fillId="6" borderId="9" xfId="0" applyFont="1" applyFill="1" applyBorder="1" applyAlignment="1">
      <alignment vertical="center"/>
    </xf>
    <xf numFmtId="2" fontId="29" fillId="10" borderId="9" xfId="0" applyNumberFormat="1" applyFont="1" applyFill="1" applyBorder="1" applyAlignment="1">
      <alignment vertical="top" shrinkToFit="1"/>
    </xf>
    <xf numFmtId="0" fontId="30" fillId="10" borderId="11" xfId="0" applyFont="1" applyFill="1" applyBorder="1" applyAlignment="1">
      <alignment horizontal="left" vertical="top" wrapText="1"/>
    </xf>
    <xf numFmtId="2" fontId="29" fillId="0" borderId="16" xfId="0" applyNumberFormat="1" applyFont="1" applyFill="1" applyBorder="1" applyAlignment="1">
      <alignment horizontal="right" vertical="top" indent="1" shrinkToFit="1"/>
    </xf>
    <xf numFmtId="0" fontId="30" fillId="0" borderId="17" xfId="0" applyFont="1" applyFill="1" applyBorder="1" applyAlignment="1">
      <alignment vertical="top" wrapText="1"/>
    </xf>
    <xf numFmtId="0" fontId="5" fillId="0" borderId="7" xfId="6" applyFont="1" applyBorder="1"/>
    <xf numFmtId="0" fontId="23" fillId="11" borderId="10" xfId="0" applyFont="1" applyFill="1" applyBorder="1" applyAlignment="1">
      <alignment vertical="top" wrapText="1"/>
    </xf>
    <xf numFmtId="0" fontId="5" fillId="9" borderId="11" xfId="6" applyFont="1" applyFill="1" applyBorder="1"/>
    <xf numFmtId="2" fontId="29" fillId="0" borderId="23" xfId="0" applyNumberFormat="1" applyFont="1" applyFill="1" applyBorder="1" applyAlignment="1">
      <alignment horizontal="right" vertical="top" indent="1" shrinkToFit="1"/>
    </xf>
    <xf numFmtId="0" fontId="30" fillId="0" borderId="10" xfId="0" applyFont="1" applyFill="1" applyBorder="1" applyAlignment="1">
      <alignment vertical="top" wrapText="1"/>
    </xf>
    <xf numFmtId="0" fontId="23" fillId="7" borderId="0" xfId="0" applyFont="1" applyFill="1" applyBorder="1" applyAlignment="1">
      <alignment horizontal="left" vertical="top" wrapText="1"/>
    </xf>
    <xf numFmtId="0" fontId="5" fillId="7" borderId="0" xfId="6" applyFont="1" applyFill="1"/>
    <xf numFmtId="0" fontId="23" fillId="0" borderId="7" xfId="0" applyFont="1" applyFill="1" applyBorder="1" applyAlignment="1">
      <alignment vertical="top" wrapText="1"/>
    </xf>
    <xf numFmtId="2" fontId="29" fillId="11" borderId="25" xfId="0" applyNumberFormat="1" applyFont="1" applyFill="1" applyBorder="1" applyAlignment="1">
      <alignment horizontal="right" vertical="top" indent="1" shrinkToFit="1"/>
    </xf>
    <xf numFmtId="0" fontId="30" fillId="11" borderId="7" xfId="0" applyFont="1" applyFill="1" applyBorder="1" applyAlignment="1">
      <alignment vertical="top" wrapText="1"/>
    </xf>
    <xf numFmtId="0" fontId="30" fillId="7" borderId="11" xfId="0" applyFont="1" applyFill="1" applyBorder="1" applyAlignment="1">
      <alignment horizontal="left" vertical="top" wrapText="1"/>
    </xf>
    <xf numFmtId="0" fontId="30" fillId="9" borderId="11" xfId="0" applyFont="1" applyFill="1" applyBorder="1" applyAlignment="1">
      <alignment horizontal="left" vertical="top" wrapText="1"/>
    </xf>
    <xf numFmtId="0" fontId="23" fillId="7" borderId="0" xfId="0" applyFont="1" applyFill="1" applyBorder="1" applyAlignment="1">
      <alignment horizontal="center" vertical="top" wrapText="1"/>
    </xf>
    <xf numFmtId="2" fontId="29" fillId="0" borderId="10" xfId="0" applyNumberFormat="1" applyFont="1" applyFill="1" applyBorder="1" applyAlignment="1">
      <alignment horizontal="right" vertical="top" indent="1" shrinkToFit="1"/>
    </xf>
    <xf numFmtId="4" fontId="5" fillId="0" borderId="7" xfId="6" applyNumberFormat="1" applyFont="1" applyBorder="1" applyAlignment="1">
      <alignment vertical="center"/>
    </xf>
    <xf numFmtId="4" fontId="15" fillId="0" borderId="7" xfId="6" applyNumberFormat="1" applyFont="1" applyBorder="1" applyAlignment="1">
      <alignment vertical="center"/>
    </xf>
    <xf numFmtId="2" fontId="5" fillId="0" borderId="0" xfId="6" applyNumberFormat="1" applyFont="1" applyBorder="1" applyAlignment="1">
      <alignment vertical="center"/>
    </xf>
    <xf numFmtId="0" fontId="0" fillId="0" borderId="21" xfId="0" applyFill="1" applyBorder="1" applyAlignment="1">
      <alignment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33" fillId="0" borderId="26" xfId="0" applyFont="1" applyFill="1" applyBorder="1" applyAlignment="1">
      <alignment horizontal="center" vertical="top" wrapText="1"/>
    </xf>
    <xf numFmtId="0" fontId="30" fillId="7" borderId="0" xfId="0" applyFont="1" applyFill="1" applyBorder="1" applyAlignment="1">
      <alignment vertical="top" wrapText="1"/>
    </xf>
    <xf numFmtId="0" fontId="23" fillId="7" borderId="7" xfId="0" applyFont="1" applyFill="1" applyBorder="1" applyAlignment="1">
      <alignment vertical="top" wrapText="1"/>
    </xf>
    <xf numFmtId="0" fontId="5" fillId="7" borderId="7" xfId="6" applyFont="1" applyFill="1" applyBorder="1"/>
    <xf numFmtId="0" fontId="23" fillId="0" borderId="0" xfId="0" applyFont="1" applyFill="1" applyBorder="1" applyAlignment="1">
      <alignment vertical="top" wrapText="1"/>
    </xf>
    <xf numFmtId="2" fontId="29" fillId="7" borderId="0" xfId="0" applyNumberFormat="1" applyFont="1" applyFill="1" applyBorder="1" applyAlignment="1">
      <alignment horizontal="right" vertical="top" indent="1" shrinkToFit="1"/>
    </xf>
    <xf numFmtId="0" fontId="23" fillId="7" borderId="0" xfId="0" applyFont="1" applyFill="1" applyBorder="1" applyAlignment="1">
      <alignment vertical="top" wrapText="1"/>
    </xf>
    <xf numFmtId="0" fontId="5" fillId="7" borderId="0" xfId="6" applyFont="1" applyFill="1" applyBorder="1"/>
    <xf numFmtId="0" fontId="23" fillId="7" borderId="7" xfId="0" applyFont="1" applyFill="1" applyBorder="1" applyAlignment="1">
      <alignment horizontal="center" vertical="top" wrapText="1"/>
    </xf>
    <xf numFmtId="2" fontId="29" fillId="7" borderId="7" xfId="0" applyNumberFormat="1" applyFont="1" applyFill="1" applyBorder="1" applyAlignment="1">
      <alignment horizontal="right" vertical="top" indent="1" shrinkToFit="1"/>
    </xf>
    <xf numFmtId="0" fontId="30" fillId="7" borderId="7" xfId="0" applyFont="1" applyFill="1" applyBorder="1" applyAlignment="1">
      <alignment vertical="top" wrapText="1"/>
    </xf>
    <xf numFmtId="166" fontId="3" fillId="5" borderId="15" xfId="0" applyNumberFormat="1" applyFont="1" applyFill="1" applyBorder="1" applyAlignment="1">
      <alignment horizontal="right" vertical="center" wrapText="1"/>
    </xf>
    <xf numFmtId="166" fontId="3" fillId="5" borderId="15" xfId="0" applyNumberFormat="1" applyFont="1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0" xfId="6" applyFont="1" applyAlignment="1">
      <alignment horizontal="left"/>
    </xf>
    <xf numFmtId="43" fontId="34" fillId="5" borderId="0" xfId="1" applyFont="1" applyFill="1" applyAlignment="1">
      <alignment vertical="center"/>
    </xf>
    <xf numFmtId="0" fontId="34" fillId="5" borderId="0" xfId="0" applyFont="1" applyFill="1"/>
    <xf numFmtId="0" fontId="34" fillId="5" borderId="0" xfId="0" applyFont="1" applyFill="1" applyAlignment="1">
      <alignment vertical="center"/>
    </xf>
    <xf numFmtId="10" fontId="34" fillId="5" borderId="0" xfId="2" applyNumberFormat="1" applyFont="1" applyFill="1" applyAlignment="1">
      <alignment vertical="center"/>
    </xf>
    <xf numFmtId="0" fontId="34" fillId="0" borderId="1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43" fontId="34" fillId="0" borderId="0" xfId="1" applyFont="1" applyAlignment="1">
      <alignment vertical="center"/>
    </xf>
    <xf numFmtId="0" fontId="34" fillId="5" borderId="15" xfId="0" applyFont="1" applyFill="1" applyBorder="1"/>
    <xf numFmtId="49" fontId="3" fillId="5" borderId="15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vertical="center"/>
    </xf>
    <xf numFmtId="4" fontId="3" fillId="5" borderId="15" xfId="0" applyNumberFormat="1" applyFont="1" applyFill="1" applyBorder="1" applyAlignment="1">
      <alignment horizontal="center" vertical="center"/>
    </xf>
    <xf numFmtId="0" fontId="34" fillId="5" borderId="15" xfId="0" applyFont="1" applyFill="1" applyBorder="1" applyAlignment="1">
      <alignment vertical="center"/>
    </xf>
    <xf numFmtId="43" fontId="34" fillId="5" borderId="15" xfId="1" applyFont="1" applyFill="1" applyBorder="1" applyAlignment="1">
      <alignment vertical="center"/>
    </xf>
    <xf numFmtId="166" fontId="35" fillId="5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34" fillId="0" borderId="15" xfId="0" applyFont="1" applyBorder="1" applyAlignment="1">
      <alignment vertical="center"/>
    </xf>
    <xf numFmtId="0" fontId="34" fillId="5" borderId="15" xfId="0" applyFont="1" applyFill="1" applyBorder="1" applyAlignment="1">
      <alignment horizontal="right"/>
    </xf>
    <xf numFmtId="166" fontId="35" fillId="5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4" fontId="34" fillId="5" borderId="15" xfId="0" applyNumberFormat="1" applyFont="1" applyFill="1" applyBorder="1" applyAlignment="1">
      <alignment vertical="center"/>
    </xf>
    <xf numFmtId="43" fontId="34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34" fillId="5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9" fillId="0" borderId="15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4" fontId="35" fillId="5" borderId="15" xfId="0" applyNumberFormat="1" applyFont="1" applyFill="1" applyBorder="1"/>
    <xf numFmtId="49" fontId="3" fillId="4" borderId="15" xfId="0" applyNumberFormat="1" applyFont="1" applyFill="1" applyBorder="1" applyAlignment="1">
      <alignment horizontal="left" vertical="center" wrapText="1"/>
    </xf>
    <xf numFmtId="49" fontId="3" fillId="4" borderId="15" xfId="0" applyNumberFormat="1" applyFont="1" applyFill="1" applyBorder="1" applyAlignment="1">
      <alignment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" fontId="3" fillId="4" borderId="15" xfId="0" applyNumberFormat="1" applyFont="1" applyFill="1" applyBorder="1" applyAlignment="1">
      <alignment horizontal="center" vertical="center" wrapText="1"/>
    </xf>
    <xf numFmtId="0" fontId="34" fillId="4" borderId="15" xfId="0" applyFont="1" applyFill="1" applyBorder="1" applyAlignment="1">
      <alignment vertical="center"/>
    </xf>
    <xf numFmtId="0" fontId="34" fillId="4" borderId="15" xfId="0" applyFont="1" applyFill="1" applyBorder="1"/>
    <xf numFmtId="2" fontId="34" fillId="0" borderId="15" xfId="0" applyNumberFormat="1" applyFont="1" applyBorder="1" applyAlignment="1">
      <alignment vertical="center"/>
    </xf>
    <xf numFmtId="4" fontId="34" fillId="0" borderId="15" xfId="0" applyNumberFormat="1" applyFont="1" applyBorder="1" applyAlignment="1">
      <alignment vertical="center"/>
    </xf>
    <xf numFmtId="43" fontId="34" fillId="0" borderId="15" xfId="1" applyFont="1" applyBorder="1"/>
    <xf numFmtId="2" fontId="5" fillId="0" borderId="15" xfId="0" applyNumberFormat="1" applyFont="1" applyBorder="1" applyAlignment="1">
      <alignment horizontal="right" vertical="center" wrapText="1"/>
    </xf>
    <xf numFmtId="0" fontId="23" fillId="0" borderId="0" xfId="0" applyFont="1" applyFill="1" applyBorder="1" applyAlignment="1">
      <alignment horizontal="center" vertical="top" wrapText="1"/>
    </xf>
    <xf numFmtId="2" fontId="29" fillId="0" borderId="0" xfId="0" applyNumberFormat="1" applyFont="1" applyFill="1" applyBorder="1" applyAlignment="1">
      <alignment horizontal="right" vertical="top" indent="1" shrinkToFit="1"/>
    </xf>
    <xf numFmtId="0" fontId="30" fillId="0" borderId="0" xfId="0" applyFont="1" applyFill="1" applyBorder="1" applyAlignment="1">
      <alignment vertical="top" wrapText="1"/>
    </xf>
    <xf numFmtId="0" fontId="4" fillId="7" borderId="15" xfId="0" applyFont="1" applyFill="1" applyBorder="1" applyAlignment="1">
      <alignment vertical="center"/>
    </xf>
    <xf numFmtId="4" fontId="5" fillId="7" borderId="15" xfId="0" applyNumberFormat="1" applyFont="1" applyFill="1" applyBorder="1" applyAlignment="1">
      <alignment vertical="center" wrapText="1"/>
    </xf>
    <xf numFmtId="0" fontId="5" fillId="9" borderId="15" xfId="0" applyFont="1" applyFill="1" applyBorder="1" applyAlignment="1">
      <alignment vertical="center"/>
    </xf>
    <xf numFmtId="0" fontId="34" fillId="9" borderId="15" xfId="0" applyFont="1" applyFill="1" applyBorder="1" applyAlignment="1">
      <alignment vertical="center"/>
    </xf>
    <xf numFmtId="43" fontId="34" fillId="9" borderId="15" xfId="1" applyFont="1" applyFill="1" applyBorder="1"/>
    <xf numFmtId="165" fontId="5" fillId="9" borderId="15" xfId="3" applyFont="1" applyFill="1" applyBorder="1" applyAlignment="1">
      <alignment vertical="center"/>
    </xf>
    <xf numFmtId="164" fontId="5" fillId="9" borderId="15" xfId="3" applyNumberFormat="1" applyFont="1" applyFill="1" applyBorder="1" applyAlignment="1">
      <alignment vertical="center"/>
    </xf>
    <xf numFmtId="0" fontId="23" fillId="7" borderId="0" xfId="0" applyFont="1" applyFill="1" applyBorder="1" applyAlignment="1">
      <alignment horizontal="center" vertical="top" wrapText="1"/>
    </xf>
    <xf numFmtId="4" fontId="5" fillId="0" borderId="0" xfId="6" applyNumberFormat="1" applyFont="1" applyBorder="1"/>
    <xf numFmtId="0" fontId="5" fillId="0" borderId="0" xfId="6" applyFont="1" applyBorder="1" applyAlignment="1">
      <alignment vertical="center"/>
    </xf>
    <xf numFmtId="4" fontId="5" fillId="0" borderId="0" xfId="6" applyNumberFormat="1" applyFont="1" applyBorder="1" applyAlignment="1">
      <alignment vertical="center"/>
    </xf>
    <xf numFmtId="2" fontId="5" fillId="0" borderId="15" xfId="6" applyNumberFormat="1" applyFont="1" applyBorder="1"/>
    <xf numFmtId="168" fontId="3" fillId="5" borderId="15" xfId="0" applyNumberFormat="1" applyFont="1" applyFill="1" applyBorder="1" applyAlignment="1">
      <alignment vertical="center" wrapText="1"/>
    </xf>
    <xf numFmtId="168" fontId="3" fillId="9" borderId="15" xfId="0" applyNumberFormat="1" applyFont="1" applyFill="1" applyBorder="1" applyAlignment="1">
      <alignment vertical="center"/>
    </xf>
    <xf numFmtId="0" fontId="5" fillId="0" borderId="0" xfId="6" applyFont="1" applyBorder="1" applyAlignment="1">
      <alignment horizontal="center"/>
    </xf>
    <xf numFmtId="2" fontId="5" fillId="0" borderId="11" xfId="6" applyNumberFormat="1" applyFont="1" applyBorder="1" applyAlignment="1">
      <alignment vertical="center"/>
    </xf>
    <xf numFmtId="0" fontId="5" fillId="0" borderId="9" xfId="4" applyFont="1" applyBorder="1"/>
    <xf numFmtId="0" fontId="5" fillId="0" borderId="10" xfId="6" applyFont="1" applyBorder="1" applyAlignment="1">
      <alignment horizontal="center"/>
    </xf>
    <xf numFmtId="2" fontId="5" fillId="0" borderId="9" xfId="4" applyNumberFormat="1" applyFont="1" applyBorder="1"/>
    <xf numFmtId="2" fontId="5" fillId="0" borderId="4" xfId="4" applyNumberFormat="1" applyFont="1" applyBorder="1"/>
    <xf numFmtId="4" fontId="15" fillId="0" borderId="5" xfId="6" applyNumberFormat="1" applyFont="1" applyBorder="1"/>
    <xf numFmtId="2" fontId="5" fillId="0" borderId="9" xfId="6" applyNumberFormat="1" applyFont="1" applyBorder="1"/>
    <xf numFmtId="2" fontId="5" fillId="0" borderId="10" xfId="6" applyNumberFormat="1" applyFont="1" applyBorder="1" applyAlignment="1">
      <alignment horizontal="right"/>
    </xf>
    <xf numFmtId="2" fontId="5" fillId="0" borderId="0" xfId="6" applyNumberFormat="1" applyFont="1" applyBorder="1" applyAlignment="1">
      <alignment horizontal="right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49" fontId="41" fillId="5" borderId="15" xfId="0" applyNumberFormat="1" applyFont="1" applyFill="1" applyBorder="1" applyAlignment="1">
      <alignment horizontal="center" vertical="center"/>
    </xf>
    <xf numFmtId="49" fontId="41" fillId="2" borderId="15" xfId="0" applyNumberFormat="1" applyFont="1" applyFill="1" applyBorder="1" applyAlignment="1">
      <alignment horizontal="left" vertical="center"/>
    </xf>
    <xf numFmtId="168" fontId="5" fillId="0" borderId="15" xfId="0" applyNumberFormat="1" applyFont="1" applyBorder="1" applyAlignment="1">
      <alignment horizontal="center" vertical="center" wrapText="1"/>
    </xf>
    <xf numFmtId="168" fontId="9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vertical="center" wrapText="1"/>
    </xf>
    <xf numFmtId="168" fontId="5" fillId="0" borderId="15" xfId="0" applyNumberFormat="1" applyFont="1" applyBorder="1" applyAlignment="1">
      <alignment vertical="center" wrapText="1"/>
    </xf>
    <xf numFmtId="49" fontId="41" fillId="5" borderId="15" xfId="0" applyNumberFormat="1" applyFont="1" applyFill="1" applyBorder="1" applyAlignment="1">
      <alignment horizontal="left" vertical="center"/>
    </xf>
    <xf numFmtId="4" fontId="5" fillId="0" borderId="15" xfId="0" applyNumberFormat="1" applyFont="1" applyBorder="1" applyAlignment="1">
      <alignment horizontal="right" vertical="center" wrapText="1"/>
    </xf>
    <xf numFmtId="2" fontId="42" fillId="0" borderId="15" xfId="0" applyNumberFormat="1" applyFont="1" applyBorder="1" applyAlignment="1">
      <alignment vertical="center"/>
    </xf>
    <xf numFmtId="0" fontId="5" fillId="0" borderId="0" xfId="6" applyFont="1" applyBorder="1" applyAlignment="1">
      <alignment horizontal="center"/>
    </xf>
    <xf numFmtId="0" fontId="5" fillId="0" borderId="9" xfId="6" applyFont="1" applyBorder="1"/>
    <xf numFmtId="0" fontId="5" fillId="0" borderId="6" xfId="6" applyFont="1" applyBorder="1"/>
    <xf numFmtId="0" fontId="5" fillId="0" borderId="15" xfId="4" applyFont="1" applyBorder="1"/>
    <xf numFmtId="4" fontId="5" fillId="0" borderId="9" xfId="6" applyNumberFormat="1" applyFont="1" applyBorder="1" applyAlignment="1">
      <alignment vertical="center"/>
    </xf>
    <xf numFmtId="4" fontId="15" fillId="0" borderId="0" xfId="6" applyNumberFormat="1" applyFont="1" applyBorder="1"/>
    <xf numFmtId="2" fontId="5" fillId="0" borderId="0" xfId="6" applyNumberFormat="1" applyFont="1" applyBorder="1" applyAlignment="1">
      <alignment horizontal="center"/>
    </xf>
    <xf numFmtId="0" fontId="5" fillId="0" borderId="1" xfId="6" applyFont="1" applyBorder="1"/>
    <xf numFmtId="4" fontId="5" fillId="0" borderId="3" xfId="6" applyNumberFormat="1" applyFont="1" applyBorder="1" applyAlignment="1">
      <alignment vertical="center"/>
    </xf>
    <xf numFmtId="4" fontId="15" fillId="0" borderId="8" xfId="6" applyNumberFormat="1" applyFont="1" applyBorder="1" applyAlignment="1">
      <alignment vertical="center"/>
    </xf>
    <xf numFmtId="4" fontId="5" fillId="0" borderId="1" xfId="6" applyNumberFormat="1" applyFont="1" applyBorder="1" applyAlignment="1">
      <alignment vertical="center"/>
    </xf>
    <xf numFmtId="4" fontId="5" fillId="0" borderId="6" xfId="6" applyNumberFormat="1" applyFont="1" applyBorder="1" applyAlignment="1">
      <alignment vertical="center"/>
    </xf>
    <xf numFmtId="4" fontId="15" fillId="0" borderId="11" xfId="6" applyNumberFormat="1" applyFont="1" applyBorder="1" applyAlignment="1">
      <alignment vertical="center"/>
    </xf>
    <xf numFmtId="4" fontId="5" fillId="0" borderId="10" xfId="6" applyNumberFormat="1" applyFont="1" applyBorder="1"/>
    <xf numFmtId="2" fontId="5" fillId="0" borderId="9" xfId="6" applyNumberFormat="1" applyFont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0" xfId="6" applyFont="1" applyBorder="1" applyAlignment="1">
      <alignment horizontal="center"/>
    </xf>
    <xf numFmtId="4" fontId="5" fillId="0" borderId="11" xfId="6" applyNumberFormat="1" applyFont="1" applyBorder="1" applyAlignment="1">
      <alignment horizontal="left"/>
    </xf>
    <xf numFmtId="4" fontId="5" fillId="0" borderId="9" xfId="6" applyNumberFormat="1" applyFont="1" applyBorder="1" applyAlignment="1">
      <alignment horizontal="right"/>
    </xf>
    <xf numFmtId="0" fontId="30" fillId="7" borderId="2" xfId="0" applyFont="1" applyFill="1" applyBorder="1" applyAlignment="1">
      <alignment horizontal="left" vertical="top" wrapText="1"/>
    </xf>
    <xf numFmtId="0" fontId="30" fillId="7" borderId="0" xfId="0" applyFont="1" applyFill="1" applyBorder="1" applyAlignment="1">
      <alignment horizontal="left" vertical="top" wrapText="1"/>
    </xf>
    <xf numFmtId="2" fontId="29" fillId="0" borderId="30" xfId="0" applyNumberFormat="1" applyFont="1" applyFill="1" applyBorder="1" applyAlignment="1">
      <alignment horizontal="right" vertical="top" indent="1" shrinkToFit="1"/>
    </xf>
    <xf numFmtId="0" fontId="23" fillId="0" borderId="10" xfId="0" applyFont="1" applyFill="1" applyBorder="1" applyAlignment="1">
      <alignment vertical="top" wrapText="1"/>
    </xf>
    <xf numFmtId="0" fontId="23" fillId="0" borderId="4" xfId="0" applyFont="1" applyFill="1" applyBorder="1" applyAlignment="1">
      <alignment horizontal="center" vertical="top" wrapText="1"/>
    </xf>
    <xf numFmtId="0" fontId="5" fillId="0" borderId="5" xfId="6" applyFont="1" applyBorder="1"/>
    <xf numFmtId="4" fontId="5" fillId="0" borderId="8" xfId="6" applyNumberFormat="1" applyFont="1" applyBorder="1" applyAlignment="1">
      <alignment horizontal="left" vertical="center"/>
    </xf>
    <xf numFmtId="4" fontId="5" fillId="0" borderId="6" xfId="6" applyNumberFormat="1" applyFont="1" applyBorder="1" applyAlignment="1">
      <alignment horizontal="right" vertical="center"/>
    </xf>
    <xf numFmtId="2" fontId="5" fillId="0" borderId="9" xfId="6" applyNumberFormat="1" applyFont="1" applyBorder="1" applyAlignment="1">
      <alignment horizontal="right" vertical="center"/>
    </xf>
    <xf numFmtId="2" fontId="5" fillId="0" borderId="10" xfId="6" applyNumberFormat="1" applyFont="1" applyBorder="1" applyAlignment="1">
      <alignment vertical="center"/>
    </xf>
    <xf numFmtId="4" fontId="15" fillId="0" borderId="0" xfId="6" applyNumberFormat="1" applyFont="1" applyBorder="1" applyAlignment="1">
      <alignment vertical="center"/>
    </xf>
    <xf numFmtId="2" fontId="5" fillId="0" borderId="0" xfId="6" applyNumberFormat="1" applyFont="1" applyBorder="1" applyAlignment="1">
      <alignment horizontal="center" vertical="center"/>
    </xf>
    <xf numFmtId="2" fontId="5" fillId="0" borderId="2" xfId="6" applyNumberFormat="1" applyFont="1" applyBorder="1" applyAlignment="1">
      <alignment vertical="center"/>
    </xf>
    <xf numFmtId="2" fontId="5" fillId="0" borderId="9" xfId="6" applyNumberFormat="1" applyFont="1" applyBorder="1" applyAlignment="1">
      <alignment horizontal="right"/>
    </xf>
    <xf numFmtId="0" fontId="5" fillId="0" borderId="15" xfId="6" applyFont="1" applyBorder="1" applyAlignment="1">
      <alignment horizontal="center"/>
    </xf>
    <xf numFmtId="0" fontId="5" fillId="0" borderId="13" xfId="6" applyFont="1" applyBorder="1" applyAlignment="1">
      <alignment horizontal="center"/>
    </xf>
    <xf numFmtId="4" fontId="5" fillId="0" borderId="11" xfId="6" applyNumberFormat="1" applyFont="1" applyBorder="1" applyAlignment="1">
      <alignment vertical="center"/>
    </xf>
    <xf numFmtId="4" fontId="5" fillId="0" borderId="9" xfId="6" applyNumberFormat="1" applyFont="1" applyBorder="1" applyAlignment="1">
      <alignment horizontal="right" vertical="center"/>
    </xf>
    <xf numFmtId="0" fontId="5" fillId="0" borderId="0" xfId="4" applyFont="1" applyBorder="1"/>
    <xf numFmtId="2" fontId="5" fillId="0" borderId="0" xfId="4" applyNumberFormat="1" applyFont="1" applyBorder="1"/>
    <xf numFmtId="0" fontId="5" fillId="0" borderId="10" xfId="6" applyFont="1" applyBorder="1"/>
    <xf numFmtId="4" fontId="15" fillId="0" borderId="3" xfId="6" applyNumberFormat="1" applyFont="1" applyBorder="1"/>
    <xf numFmtId="4" fontId="5" fillId="0" borderId="9" xfId="6" applyNumberFormat="1" applyFont="1" applyBorder="1"/>
    <xf numFmtId="2" fontId="5" fillId="0" borderId="9" xfId="0" applyNumberFormat="1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left" vertical="top" wrapText="1"/>
    </xf>
    <xf numFmtId="0" fontId="5" fillId="0" borderId="11" xfId="6" applyFont="1" applyBorder="1" applyAlignment="1">
      <alignment horizontal="left"/>
    </xf>
    <xf numFmtId="0" fontId="5" fillId="0" borderId="4" xfId="6" applyFont="1" applyBorder="1"/>
    <xf numFmtId="2" fontId="5" fillId="0" borderId="5" xfId="6" applyNumberFormat="1" applyFont="1" applyBorder="1" applyAlignment="1">
      <alignment vertical="center"/>
    </xf>
    <xf numFmtId="2" fontId="5" fillId="0" borderId="8" xfId="6" applyNumberFormat="1" applyFont="1" applyBorder="1" applyAlignment="1">
      <alignment vertical="center"/>
    </xf>
    <xf numFmtId="168" fontId="0" fillId="0" borderId="0" xfId="0" applyNumberFormat="1"/>
    <xf numFmtId="14" fontId="0" fillId="0" borderId="0" xfId="0" applyNumberFormat="1"/>
    <xf numFmtId="0" fontId="15" fillId="7" borderId="11" xfId="0" applyFont="1" applyFill="1" applyBorder="1" applyAlignment="1">
      <alignment vertical="center"/>
    </xf>
    <xf numFmtId="0" fontId="15" fillId="7" borderId="10" xfId="0" applyFont="1" applyFill="1" applyBorder="1" applyAlignment="1">
      <alignment vertical="center"/>
    </xf>
    <xf numFmtId="14" fontId="0" fillId="7" borderId="9" xfId="0" applyNumberFormat="1" applyFill="1" applyBorder="1"/>
    <xf numFmtId="0" fontId="3" fillId="7" borderId="9" xfId="0" applyFont="1" applyFill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0" fontId="15" fillId="7" borderId="10" xfId="0" applyFont="1" applyFill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4" fillId="5" borderId="13" xfId="0" applyNumberFormat="1" applyFont="1" applyFill="1" applyBorder="1" applyAlignment="1">
      <alignment horizontal="center" vertical="center"/>
    </xf>
    <xf numFmtId="164" fontId="4" fillId="5" borderId="14" xfId="0" applyNumberFormat="1" applyFont="1" applyFill="1" applyBorder="1" applyAlignment="1">
      <alignment horizontal="center" vertical="center"/>
    </xf>
    <xf numFmtId="164" fontId="4" fillId="5" borderId="3" xfId="0" applyNumberFormat="1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164" fontId="4" fillId="5" borderId="8" xfId="0" applyNumberFormat="1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top"/>
    </xf>
    <xf numFmtId="0" fontId="31" fillId="0" borderId="2" xfId="0" applyFont="1" applyFill="1" applyBorder="1" applyAlignment="1">
      <alignment horizontal="center" vertical="top"/>
    </xf>
    <xf numFmtId="0" fontId="32" fillId="0" borderId="0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9" borderId="15" xfId="0" applyNumberFormat="1" applyFont="1" applyFill="1" applyBorder="1" applyAlignment="1">
      <alignment horizontal="right" vertical="center"/>
    </xf>
    <xf numFmtId="0" fontId="5" fillId="9" borderId="15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165" fontId="4" fillId="5" borderId="15" xfId="3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0" fontId="36" fillId="6" borderId="9" xfId="0" applyFont="1" applyFill="1" applyBorder="1" applyAlignment="1">
      <alignment horizontal="center" vertical="center"/>
    </xf>
    <xf numFmtId="164" fontId="19" fillId="6" borderId="15" xfId="0" applyNumberFormat="1" applyFont="1" applyFill="1" applyBorder="1" applyAlignment="1">
      <alignment horizontal="center" vertical="center" wrapText="1"/>
    </xf>
    <xf numFmtId="4" fontId="37" fillId="6" borderId="15" xfId="6" applyNumberFormat="1" applyFont="1" applyFill="1" applyBorder="1" applyAlignment="1">
      <alignment horizontal="center" vertical="center"/>
    </xf>
    <xf numFmtId="0" fontId="37" fillId="6" borderId="15" xfId="6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left" vertical="center"/>
    </xf>
    <xf numFmtId="166" fontId="0" fillId="0" borderId="9" xfId="0" applyNumberFormat="1" applyBorder="1" applyAlignment="1">
      <alignment horizontal="right" vertical="center"/>
    </xf>
    <xf numFmtId="166" fontId="0" fillId="0" borderId="11" xfId="0" applyNumberFormat="1" applyBorder="1" applyAlignment="1">
      <alignment horizontal="right" vertical="center"/>
    </xf>
    <xf numFmtId="166" fontId="0" fillId="0" borderId="5" xfId="0" applyNumberFormat="1" applyBorder="1" applyAlignment="1">
      <alignment horizontal="right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165" fontId="4" fillId="5" borderId="13" xfId="3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 wrapText="1"/>
    </xf>
    <xf numFmtId="165" fontId="4" fillId="5" borderId="13" xfId="3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left" vertical="center"/>
    </xf>
    <xf numFmtId="0" fontId="5" fillId="7" borderId="10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166" fontId="17" fillId="6" borderId="15" xfId="0" applyNumberFormat="1" applyFont="1" applyFill="1" applyBorder="1" applyAlignment="1">
      <alignment horizontal="right" vertical="center"/>
    </xf>
    <xf numFmtId="0" fontId="17" fillId="6" borderId="15" xfId="0" applyFont="1" applyFill="1" applyBorder="1" applyAlignment="1">
      <alignment horizontal="right" vertical="center"/>
    </xf>
    <xf numFmtId="164" fontId="19" fillId="6" borderId="10" xfId="0" applyNumberFormat="1" applyFont="1" applyFill="1" applyBorder="1" applyAlignment="1">
      <alignment horizontal="left" vertical="center"/>
    </xf>
    <xf numFmtId="165" fontId="4" fillId="5" borderId="14" xfId="3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6" applyFont="1" applyAlignment="1">
      <alignment horizontal="center" wrapText="1"/>
    </xf>
    <xf numFmtId="0" fontId="23" fillId="10" borderId="9" xfId="0" applyFont="1" applyFill="1" applyBorder="1" applyAlignment="1">
      <alignment horizontal="center" vertical="top" wrapText="1"/>
    </xf>
    <xf numFmtId="0" fontId="23" fillId="10" borderId="10" xfId="0" applyFont="1" applyFill="1" applyBorder="1" applyAlignment="1">
      <alignment horizontal="center" vertical="top" wrapText="1"/>
    </xf>
    <xf numFmtId="0" fontId="23" fillId="10" borderId="11" xfId="0" applyFont="1" applyFill="1" applyBorder="1" applyAlignment="1">
      <alignment horizontal="center" vertical="top" wrapText="1"/>
    </xf>
    <xf numFmtId="0" fontId="23" fillId="0" borderId="9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3" fillId="0" borderId="22" xfId="0" applyFont="1" applyFill="1" applyBorder="1" applyAlignment="1">
      <alignment horizontal="center" vertical="top" wrapText="1"/>
    </xf>
    <xf numFmtId="0" fontId="23" fillId="11" borderId="6" xfId="0" applyFont="1" applyFill="1" applyBorder="1" applyAlignment="1">
      <alignment horizontal="center" vertical="top" wrapText="1"/>
    </xf>
    <xf numFmtId="0" fontId="23" fillId="11" borderId="7" xfId="0" applyFont="1" applyFill="1" applyBorder="1" applyAlignment="1">
      <alignment horizontal="center" vertical="top" wrapText="1"/>
    </xf>
    <xf numFmtId="0" fontId="23" fillId="11" borderId="24" xfId="0" applyFont="1" applyFill="1" applyBorder="1" applyAlignment="1">
      <alignment horizontal="center" vertical="top" wrapText="1"/>
    </xf>
    <xf numFmtId="0" fontId="23" fillId="0" borderId="16" xfId="0" applyFont="1" applyFill="1" applyBorder="1" applyAlignment="1">
      <alignment horizontal="center" vertical="top" wrapText="1"/>
    </xf>
    <xf numFmtId="0" fontId="23" fillId="0" borderId="17" xfId="0" applyFont="1" applyFill="1" applyBorder="1" applyAlignment="1">
      <alignment horizontal="center" vertical="top" wrapText="1"/>
    </xf>
    <xf numFmtId="0" fontId="23" fillId="0" borderId="18" xfId="0" applyFont="1" applyFill="1" applyBorder="1" applyAlignment="1">
      <alignment horizontal="center" vertical="top" wrapText="1"/>
    </xf>
    <xf numFmtId="0" fontId="21" fillId="6" borderId="9" xfId="6" applyFont="1" applyFill="1" applyBorder="1"/>
    <xf numFmtId="0" fontId="21" fillId="6" borderId="10" xfId="6" applyFont="1" applyFill="1" applyBorder="1"/>
    <xf numFmtId="0" fontId="14" fillId="3" borderId="9" xfId="6" applyFont="1" applyFill="1" applyBorder="1" applyAlignment="1">
      <alignment wrapText="1"/>
    </xf>
    <xf numFmtId="0" fontId="14" fillId="3" borderId="10" xfId="6" applyFont="1" applyFill="1" applyBorder="1" applyAlignment="1">
      <alignment wrapText="1"/>
    </xf>
    <xf numFmtId="0" fontId="14" fillId="3" borderId="11" xfId="6" applyFont="1" applyFill="1" applyBorder="1" applyAlignment="1">
      <alignment wrapText="1"/>
    </xf>
    <xf numFmtId="0" fontId="5" fillId="0" borderId="0" xfId="6" applyFont="1" applyBorder="1" applyAlignment="1">
      <alignment horizontal="center"/>
    </xf>
    <xf numFmtId="4" fontId="5" fillId="0" borderId="9" xfId="6" applyNumberFormat="1" applyFont="1" applyBorder="1" applyAlignment="1">
      <alignment horizontal="center"/>
    </xf>
    <xf numFmtId="4" fontId="5" fillId="0" borderId="11" xfId="6" applyNumberFormat="1" applyFont="1" applyBorder="1" applyAlignment="1">
      <alignment horizontal="center"/>
    </xf>
    <xf numFmtId="0" fontId="5" fillId="0" borderId="9" xfId="6" applyFont="1" applyBorder="1" applyAlignment="1">
      <alignment horizontal="center"/>
    </xf>
    <xf numFmtId="0" fontId="5" fillId="0" borderId="11" xfId="6" applyFont="1" applyBorder="1" applyAlignment="1">
      <alignment horizontal="center"/>
    </xf>
    <xf numFmtId="0" fontId="5" fillId="0" borderId="1" xfId="6" applyFont="1" applyBorder="1" applyAlignment="1">
      <alignment horizontal="center"/>
    </xf>
    <xf numFmtId="0" fontId="5" fillId="0" borderId="3" xfId="6" applyFont="1" applyBorder="1" applyAlignment="1">
      <alignment horizontal="center"/>
    </xf>
    <xf numFmtId="0" fontId="14" fillId="3" borderId="9" xfId="6" applyFont="1" applyFill="1" applyBorder="1" applyAlignment="1">
      <alignment vertical="center" wrapText="1"/>
    </xf>
    <xf numFmtId="0" fontId="14" fillId="3" borderId="10" xfId="6" applyFont="1" applyFill="1" applyBorder="1" applyAlignment="1">
      <alignment vertical="center" wrapText="1"/>
    </xf>
    <xf numFmtId="0" fontId="14" fillId="3" borderId="11" xfId="6" applyFont="1" applyFill="1" applyBorder="1" applyAlignment="1">
      <alignment vertical="center" wrapText="1"/>
    </xf>
    <xf numFmtId="4" fontId="5" fillId="0" borderId="1" xfId="6" applyNumberFormat="1" applyFont="1" applyBorder="1" applyAlignment="1">
      <alignment horizontal="center" vertical="center"/>
    </xf>
    <xf numFmtId="4" fontId="5" fillId="0" borderId="3" xfId="6" applyNumberFormat="1" applyFont="1" applyBorder="1" applyAlignment="1">
      <alignment horizontal="center" vertical="center"/>
    </xf>
    <xf numFmtId="2" fontId="5" fillId="0" borderId="9" xfId="6" applyNumberFormat="1" applyFont="1" applyBorder="1" applyAlignment="1">
      <alignment horizontal="center"/>
    </xf>
    <xf numFmtId="2" fontId="5" fillId="0" borderId="11" xfId="6" applyNumberFormat="1" applyFont="1" applyBorder="1" applyAlignment="1">
      <alignment horizontal="center"/>
    </xf>
    <xf numFmtId="0" fontId="23" fillId="0" borderId="27" xfId="0" applyFont="1" applyFill="1" applyBorder="1" applyAlignment="1">
      <alignment horizontal="center" vertical="top" wrapText="1"/>
    </xf>
    <xf numFmtId="0" fontId="23" fillId="0" borderId="28" xfId="0" applyFont="1" applyFill="1" applyBorder="1" applyAlignment="1">
      <alignment horizontal="center" vertical="top" wrapText="1"/>
    </xf>
    <xf numFmtId="0" fontId="23" fillId="0" borderId="29" xfId="0" applyFont="1" applyFill="1" applyBorder="1" applyAlignment="1">
      <alignment horizontal="center" vertical="top" wrapText="1"/>
    </xf>
    <xf numFmtId="2" fontId="5" fillId="0" borderId="6" xfId="6" applyNumberFormat="1" applyFont="1" applyBorder="1" applyAlignment="1">
      <alignment horizontal="center" vertical="center"/>
    </xf>
    <xf numFmtId="2" fontId="5" fillId="0" borderId="7" xfId="6" applyNumberFormat="1" applyFont="1" applyBorder="1" applyAlignment="1">
      <alignment horizontal="center" vertical="center"/>
    </xf>
    <xf numFmtId="2" fontId="5" fillId="0" borderId="9" xfId="6" applyNumberFormat="1" applyFont="1" applyBorder="1" applyAlignment="1">
      <alignment horizontal="center" vertical="center"/>
    </xf>
    <xf numFmtId="2" fontId="5" fillId="0" borderId="10" xfId="6" applyNumberFormat="1" applyFont="1" applyBorder="1" applyAlignment="1">
      <alignment horizontal="center" vertical="center"/>
    </xf>
    <xf numFmtId="4" fontId="5" fillId="0" borderId="15" xfId="6" applyNumberFormat="1" applyFont="1" applyBorder="1" applyAlignment="1">
      <alignment horizontal="center" vertical="center"/>
    </xf>
    <xf numFmtId="0" fontId="21" fillId="6" borderId="11" xfId="6" applyFont="1" applyFill="1" applyBorder="1"/>
    <xf numFmtId="2" fontId="5" fillId="0" borderId="1" xfId="6" applyNumberFormat="1" applyFont="1" applyBorder="1" applyAlignment="1">
      <alignment horizontal="center" vertical="center"/>
    </xf>
    <xf numFmtId="2" fontId="5" fillId="0" borderId="3" xfId="6" applyNumberFormat="1" applyFont="1" applyBorder="1" applyAlignment="1">
      <alignment horizontal="center" vertical="center"/>
    </xf>
    <xf numFmtId="0" fontId="23" fillId="7" borderId="0" xfId="0" applyFont="1" applyFill="1" applyBorder="1" applyAlignment="1">
      <alignment horizontal="center" vertical="top" wrapText="1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horizontal="center" vertical="center"/>
    </xf>
    <xf numFmtId="49" fontId="25" fillId="6" borderId="1" xfId="6" applyNumberFormat="1" applyFont="1" applyFill="1" applyBorder="1" applyAlignment="1">
      <alignment horizontal="center" vertical="center"/>
    </xf>
    <xf numFmtId="49" fontId="25" fillId="6" borderId="2" xfId="6" applyNumberFormat="1" applyFont="1" applyFill="1" applyBorder="1" applyAlignment="1">
      <alignment horizontal="center" vertical="center"/>
    </xf>
    <xf numFmtId="49" fontId="25" fillId="6" borderId="3" xfId="6" applyNumberFormat="1" applyFont="1" applyFill="1" applyBorder="1" applyAlignment="1">
      <alignment horizontal="center" vertical="center"/>
    </xf>
    <xf numFmtId="49" fontId="25" fillId="6" borderId="6" xfId="6" applyNumberFormat="1" applyFont="1" applyFill="1" applyBorder="1" applyAlignment="1">
      <alignment horizontal="center" vertical="center"/>
    </xf>
    <xf numFmtId="49" fontId="25" fillId="6" borderId="7" xfId="6" applyNumberFormat="1" applyFont="1" applyFill="1" applyBorder="1" applyAlignment="1">
      <alignment horizontal="center" vertical="center"/>
    </xf>
    <xf numFmtId="49" fontId="25" fillId="6" borderId="8" xfId="6" applyNumberFormat="1" applyFont="1" applyFill="1" applyBorder="1" applyAlignment="1">
      <alignment horizontal="center" vertical="center"/>
    </xf>
    <xf numFmtId="0" fontId="3" fillId="0" borderId="0" xfId="6" applyFont="1" applyAlignment="1">
      <alignment horizontal="left" vertical="center" wrapText="1"/>
    </xf>
    <xf numFmtId="0" fontId="22" fillId="8" borderId="9" xfId="0" applyFont="1" applyFill="1" applyBorder="1" applyAlignment="1">
      <alignment horizontal="left" vertical="top" wrapText="1" indent="1"/>
    </xf>
    <xf numFmtId="0" fontId="23" fillId="8" borderId="10" xfId="0" applyFont="1" applyFill="1" applyBorder="1" applyAlignment="1">
      <alignment horizontal="left" vertical="top" wrapText="1" indent="1"/>
    </xf>
    <xf numFmtId="167" fontId="22" fillId="8" borderId="21" xfId="0" applyNumberFormat="1" applyFont="1" applyFill="1" applyBorder="1" applyAlignment="1">
      <alignment horizontal="left" vertical="top" indent="2" shrinkToFit="1"/>
    </xf>
    <xf numFmtId="0" fontId="38" fillId="8" borderId="1" xfId="0" applyFont="1" applyFill="1" applyBorder="1" applyAlignment="1">
      <alignment horizontal="center" vertical="center" wrapText="1"/>
    </xf>
    <xf numFmtId="0" fontId="39" fillId="8" borderId="2" xfId="0" applyFont="1" applyFill="1" applyBorder="1" applyAlignment="1">
      <alignment horizontal="center" vertical="center" wrapText="1"/>
    </xf>
    <xf numFmtId="0" fontId="39" fillId="8" borderId="3" xfId="0" applyFont="1" applyFill="1" applyBorder="1" applyAlignment="1">
      <alignment horizontal="center" vertical="center" wrapText="1"/>
    </xf>
    <xf numFmtId="0" fontId="39" fillId="8" borderId="4" xfId="0" applyFont="1" applyFill="1" applyBorder="1" applyAlignment="1">
      <alignment horizontal="center" vertical="center" wrapText="1"/>
    </xf>
    <xf numFmtId="0" fontId="39" fillId="8" borderId="0" xfId="0" applyFont="1" applyFill="1" applyBorder="1" applyAlignment="1">
      <alignment horizontal="center" vertical="center" wrapText="1"/>
    </xf>
    <xf numFmtId="0" fontId="39" fillId="8" borderId="5" xfId="0" applyFont="1" applyFill="1" applyBorder="1" applyAlignment="1">
      <alignment horizontal="center" vertical="center" wrapText="1"/>
    </xf>
    <xf numFmtId="0" fontId="39" fillId="8" borderId="6" xfId="0" applyFont="1" applyFill="1" applyBorder="1" applyAlignment="1">
      <alignment horizontal="center" vertical="center" wrapText="1"/>
    </xf>
    <xf numFmtId="0" fontId="39" fillId="8" borderId="7" xfId="0" applyFont="1" applyFill="1" applyBorder="1" applyAlignment="1">
      <alignment horizontal="center" vertical="center" wrapText="1"/>
    </xf>
    <xf numFmtId="0" fontId="39" fillId="8" borderId="8" xfId="0" applyFont="1" applyFill="1" applyBorder="1" applyAlignment="1">
      <alignment horizontal="center" vertical="center" wrapText="1"/>
    </xf>
    <xf numFmtId="2" fontId="5" fillId="0" borderId="10" xfId="6" applyNumberFormat="1" applyFont="1" applyBorder="1" applyAlignment="1">
      <alignment horizontal="center"/>
    </xf>
    <xf numFmtId="0" fontId="23" fillId="0" borderId="11" xfId="0" applyFont="1" applyFill="1" applyBorder="1" applyAlignment="1">
      <alignment horizontal="center" vertical="top" wrapText="1"/>
    </xf>
    <xf numFmtId="0" fontId="23" fillId="0" borderId="9" xfId="0" quotePrefix="1" applyFont="1" applyFill="1" applyBorder="1" applyAlignment="1">
      <alignment horizontal="center" vertical="top" wrapText="1"/>
    </xf>
    <xf numFmtId="0" fontId="40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28" fillId="6" borderId="15" xfId="0" applyFont="1" applyFill="1" applyBorder="1" applyAlignment="1">
      <alignment horizontal="left"/>
    </xf>
    <xf numFmtId="0" fontId="9" fillId="0" borderId="15" xfId="4" applyFont="1" applyBorder="1" applyAlignment="1">
      <alignment horizontal="center" vertical="center"/>
    </xf>
    <xf numFmtId="0" fontId="26" fillId="6" borderId="15" xfId="0" applyFont="1" applyFill="1" applyBorder="1" applyAlignment="1">
      <alignment horizontal="left"/>
    </xf>
    <xf numFmtId="14" fontId="26" fillId="6" borderId="15" xfId="0" applyNumberFormat="1" applyFont="1" applyFill="1" applyBorder="1" applyAlignment="1">
      <alignment horizontal="center"/>
    </xf>
    <xf numFmtId="0" fontId="26" fillId="6" borderId="15" xfId="0" applyFont="1" applyFill="1" applyBorder="1" applyAlignment="1">
      <alignment horizontal="center"/>
    </xf>
    <xf numFmtId="0" fontId="27" fillId="6" borderId="15" xfId="0" applyFont="1" applyFill="1" applyBorder="1" applyAlignment="1"/>
    <xf numFmtId="0" fontId="27" fillId="6" borderId="15" xfId="0" applyFont="1" applyFill="1" applyBorder="1" applyAlignment="1">
      <alignment horizontal="left"/>
    </xf>
  </cellXfs>
  <cellStyles count="7">
    <cellStyle name="Normal" xfId="0" builtinId="0"/>
    <cellStyle name="Normal 5" xfId="4"/>
    <cellStyle name="Normal 5 2" xfId="6"/>
    <cellStyle name="Normal_Plan1_PLANILHA ORÇAMENTÁRIA - PAV. E DREN. Etapa II- PAC  TOTAL versao 31-10-2008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769754</xdr:rowOff>
    </xdr:from>
    <xdr:to>
      <xdr:col>12</xdr:col>
      <xdr:colOff>628650</xdr:colOff>
      <xdr:row>1</xdr:row>
      <xdr:rowOff>25600</xdr:rowOff>
    </xdr:to>
    <xdr:sp macro="" textlink="">
      <xdr:nvSpPr>
        <xdr:cNvPr id="2" name="CaixaDeText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769754"/>
          <a:ext cx="8801100" cy="6369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9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228600</xdr:colOff>
      <xdr:row>0</xdr:row>
      <xdr:rowOff>38100</xdr:rowOff>
    </xdr:from>
    <xdr:to>
      <xdr:col>4</xdr:col>
      <xdr:colOff>412057</xdr:colOff>
      <xdr:row>0</xdr:row>
      <xdr:rowOff>745879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50" y="38100"/>
          <a:ext cx="688282" cy="7077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  <xdr:twoCellAnchor editAs="oneCell">
    <xdr:from>
      <xdr:col>1</xdr:col>
      <xdr:colOff>400050</xdr:colOff>
      <xdr:row>5</xdr:row>
      <xdr:rowOff>28574</xdr:rowOff>
    </xdr:from>
    <xdr:to>
      <xdr:col>4</xdr:col>
      <xdr:colOff>516731</xdr:colOff>
      <xdr:row>19</xdr:row>
      <xdr:rowOff>133349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981199"/>
          <a:ext cx="2078831" cy="2771775"/>
        </a:xfrm>
        <a:prstGeom prst="rect">
          <a:avLst/>
        </a:prstGeom>
      </xdr:spPr>
    </xdr:pic>
    <xdr:clientData/>
  </xdr:twoCellAnchor>
  <xdr:twoCellAnchor editAs="oneCell">
    <xdr:from>
      <xdr:col>6</xdr:col>
      <xdr:colOff>114299</xdr:colOff>
      <xdr:row>6</xdr:row>
      <xdr:rowOff>133350</xdr:rowOff>
    </xdr:from>
    <xdr:to>
      <xdr:col>12</xdr:col>
      <xdr:colOff>520700</xdr:colOff>
      <xdr:row>18</xdr:row>
      <xdr:rowOff>133350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4324" y="2276475"/>
          <a:ext cx="4064001" cy="2286000"/>
        </a:xfrm>
        <a:prstGeom prst="rect">
          <a:avLst/>
        </a:prstGeom>
      </xdr:spPr>
    </xdr:pic>
    <xdr:clientData/>
  </xdr:twoCellAnchor>
  <xdr:twoCellAnchor editAs="oneCell">
    <xdr:from>
      <xdr:col>0</xdr:col>
      <xdr:colOff>350044</xdr:colOff>
      <xdr:row>21</xdr:row>
      <xdr:rowOff>38100</xdr:rowOff>
    </xdr:from>
    <xdr:to>
      <xdr:col>4</xdr:col>
      <xdr:colOff>114300</xdr:colOff>
      <xdr:row>37</xdr:row>
      <xdr:rowOff>104775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044" y="5048250"/>
          <a:ext cx="2336006" cy="3114675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161926</xdr:colOff>
      <xdr:row>39</xdr:row>
      <xdr:rowOff>50801</xdr:rowOff>
    </xdr:from>
    <xdr:to>
      <xdr:col>4</xdr:col>
      <xdr:colOff>533400</xdr:colOff>
      <xdr:row>55</xdr:row>
      <xdr:rowOff>114299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6" y="8499476"/>
          <a:ext cx="2333624" cy="3111498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58</xdr:row>
      <xdr:rowOff>38099</xdr:rowOff>
    </xdr:from>
    <xdr:to>
      <xdr:col>4</xdr:col>
      <xdr:colOff>409575</xdr:colOff>
      <xdr:row>72</xdr:row>
      <xdr:rowOff>76199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12115799"/>
          <a:ext cx="2028825" cy="2705100"/>
        </a:xfrm>
        <a:prstGeom prst="rect">
          <a:avLst/>
        </a:prstGeom>
      </xdr:spPr>
    </xdr:pic>
    <xdr:clientData/>
  </xdr:twoCellAnchor>
  <xdr:twoCellAnchor editAs="oneCell">
    <xdr:from>
      <xdr:col>6</xdr:col>
      <xdr:colOff>428625</xdr:colOff>
      <xdr:row>58</xdr:row>
      <xdr:rowOff>190499</xdr:rowOff>
    </xdr:from>
    <xdr:to>
      <xdr:col>12</xdr:col>
      <xdr:colOff>428625</xdr:colOff>
      <xdr:row>73</xdr:row>
      <xdr:rowOff>76199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12268199"/>
          <a:ext cx="36576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75</xdr:row>
      <xdr:rowOff>38098</xdr:rowOff>
    </xdr:from>
    <xdr:to>
      <xdr:col>5</xdr:col>
      <xdr:colOff>114300</xdr:colOff>
      <xdr:row>91</xdr:row>
      <xdr:rowOff>152398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15363823"/>
          <a:ext cx="2371725" cy="3162300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161925</xdr:colOff>
      <xdr:row>21</xdr:row>
      <xdr:rowOff>80962</xdr:rowOff>
    </xdr:from>
    <xdr:to>
      <xdr:col>12</xdr:col>
      <xdr:colOff>485775</xdr:colOff>
      <xdr:row>37</xdr:row>
      <xdr:rowOff>19050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1950" y="5091112"/>
          <a:ext cx="3981450" cy="2986088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40</xdr:row>
      <xdr:rowOff>104776</xdr:rowOff>
    </xdr:from>
    <xdr:to>
      <xdr:col>12</xdr:col>
      <xdr:colOff>522715</xdr:colOff>
      <xdr:row>54</xdr:row>
      <xdr:rowOff>133350</xdr:rowOff>
    </xdr:to>
    <xdr:pic>
      <xdr:nvPicPr>
        <xdr:cNvPr id="12" name="Imagem 11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214" r="7474"/>
        <a:stretch/>
      </xdr:blipFill>
      <xdr:spPr>
        <a:xfrm>
          <a:off x="4124325" y="8743951"/>
          <a:ext cx="4066015" cy="2695574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276226</xdr:colOff>
      <xdr:row>93</xdr:row>
      <xdr:rowOff>126999</xdr:rowOff>
    </xdr:from>
    <xdr:to>
      <xdr:col>5</xdr:col>
      <xdr:colOff>9525</xdr:colOff>
      <xdr:row>109</xdr:row>
      <xdr:rowOff>152398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6" y="18891249"/>
          <a:ext cx="2305049" cy="3073399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361951</xdr:colOff>
      <xdr:row>75</xdr:row>
      <xdr:rowOff>38099</xdr:rowOff>
    </xdr:from>
    <xdr:to>
      <xdr:col>11</xdr:col>
      <xdr:colOff>259557</xdr:colOff>
      <xdr:row>91</xdr:row>
      <xdr:rowOff>104774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1576" y="15363824"/>
          <a:ext cx="2336006" cy="31146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rejinho/Planilha%20de%20medi&#231;&#245;es%20Brejinh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otafogo/Projetos/Or&#231;amento/ITB-UBS-2017-ORC-R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Cronograma EXECUTADO"/>
    </sheetNames>
    <sheetDataSet>
      <sheetData sheetId="0" refreshError="1">
        <row r="14">
          <cell r="J14">
            <v>4.5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83">
          <cell r="J83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38">
          <cell r="J138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M.C UBS"/>
      <sheetName val="COMPOSICOES"/>
      <sheetName val="Cronograma"/>
      <sheetName val="Pesquisa"/>
      <sheetName val="Calculo do BDI"/>
    </sheetNames>
    <sheetDataSet>
      <sheetData sheetId="0">
        <row r="2">
          <cell r="A2" t="str">
            <v>PREFEITURA MUNICIPAL DE ITABAIANA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2"/>
  <sheetViews>
    <sheetView tabSelected="1" view="pageBreakPreview" topLeftCell="A54" zoomScale="80" zoomScaleNormal="90" zoomScaleSheetLayoutView="80" workbookViewId="0">
      <selection activeCell="O67" sqref="O67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3.42578125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4" customWidth="1"/>
    <col min="13" max="13" width="14.28515625" customWidth="1"/>
    <col min="14" max="14" width="14.85546875" customWidth="1"/>
    <col min="15" max="15" width="14.28515625" customWidth="1"/>
    <col min="18" max="18" width="13.42578125" bestFit="1" customWidth="1"/>
    <col min="19" max="19" width="11.5703125" bestFit="1" customWidth="1"/>
  </cols>
  <sheetData>
    <row r="1" spans="1:19" ht="24.75" customHeight="1" x14ac:dyDescent="0.25">
      <c r="A1" s="258"/>
      <c r="B1" s="259"/>
      <c r="C1" s="281" t="s">
        <v>265</v>
      </c>
      <c r="D1" s="281"/>
      <c r="E1" s="281"/>
      <c r="F1" s="281"/>
      <c r="G1" s="281"/>
      <c r="H1" s="281"/>
      <c r="I1" s="282"/>
      <c r="J1" s="283" t="s">
        <v>75</v>
      </c>
      <c r="K1" s="283"/>
      <c r="L1" s="283"/>
      <c r="M1" s="283"/>
      <c r="N1" s="283"/>
      <c r="O1" s="283"/>
    </row>
    <row r="2" spans="1:19" ht="43.5" customHeight="1" x14ac:dyDescent="0.25">
      <c r="A2" s="275"/>
      <c r="B2" s="276"/>
      <c r="C2" s="281"/>
      <c r="D2" s="281"/>
      <c r="E2" s="281"/>
      <c r="F2" s="281"/>
      <c r="G2" s="281"/>
      <c r="H2" s="281"/>
      <c r="I2" s="282"/>
      <c r="J2" s="284">
        <f>M127</f>
        <v>32438.289999999997</v>
      </c>
      <c r="K2" s="285"/>
      <c r="L2" s="285"/>
      <c r="M2" s="285"/>
      <c r="N2" s="285"/>
      <c r="O2" s="285"/>
    </row>
    <row r="3" spans="1:19" x14ac:dyDescent="0.25">
      <c r="A3" s="297" t="s">
        <v>238</v>
      </c>
      <c r="B3" s="298"/>
      <c r="C3" s="299" t="s">
        <v>71</v>
      </c>
      <c r="D3" s="299"/>
      <c r="E3" s="214" t="s">
        <v>264</v>
      </c>
      <c r="F3" s="164"/>
      <c r="G3" s="164"/>
      <c r="H3" s="164"/>
      <c r="I3" s="252"/>
      <c r="J3" s="305"/>
      <c r="K3" s="305"/>
      <c r="L3" s="305"/>
      <c r="M3" s="305"/>
      <c r="N3" s="305"/>
      <c r="O3" s="305"/>
    </row>
    <row r="4" spans="1:19" x14ac:dyDescent="0.25">
      <c r="A4" s="75" t="s">
        <v>73</v>
      </c>
      <c r="B4" s="76" t="s">
        <v>265</v>
      </c>
      <c r="C4" s="299" t="s">
        <v>72</v>
      </c>
      <c r="D4" s="299"/>
      <c r="E4" s="301" t="s">
        <v>236</v>
      </c>
      <c r="F4" s="302"/>
      <c r="G4" s="303"/>
      <c r="H4" s="164"/>
      <c r="I4" s="253"/>
      <c r="J4" s="254"/>
      <c r="K4" s="306" t="s">
        <v>79</v>
      </c>
      <c r="L4" s="306"/>
      <c r="M4" s="67"/>
      <c r="N4" s="256">
        <f>75+75+60+60</f>
        <v>270</v>
      </c>
      <c r="O4" s="250" t="s">
        <v>332</v>
      </c>
    </row>
    <row r="5" spans="1:19" x14ac:dyDescent="0.25">
      <c r="A5" s="75" t="s">
        <v>74</v>
      </c>
      <c r="B5" s="75" t="s">
        <v>237</v>
      </c>
      <c r="C5" s="311" t="s">
        <v>110</v>
      </c>
      <c r="D5" s="312"/>
      <c r="E5" s="189" t="s">
        <v>235</v>
      </c>
      <c r="F5" s="2"/>
      <c r="G5" s="2"/>
      <c r="H5" s="2"/>
      <c r="I5" s="1"/>
      <c r="J5" s="254"/>
      <c r="K5" s="287" t="s">
        <v>80</v>
      </c>
      <c r="L5" s="287"/>
      <c r="M5" s="67"/>
      <c r="N5" s="251">
        <f>83 +175</f>
        <v>258</v>
      </c>
      <c r="O5" s="250" t="s">
        <v>332</v>
      </c>
    </row>
    <row r="6" spans="1:19" x14ac:dyDescent="0.25">
      <c r="A6" s="258" t="s">
        <v>228</v>
      </c>
      <c r="B6" s="259"/>
      <c r="C6" s="259"/>
      <c r="D6" s="259"/>
      <c r="E6" s="1"/>
      <c r="F6" s="2"/>
      <c r="G6" s="2"/>
      <c r="H6" s="2"/>
      <c r="I6" s="1"/>
      <c r="J6" s="254"/>
      <c r="K6" s="286" t="s">
        <v>81</v>
      </c>
      <c r="L6" s="286"/>
      <c r="M6" s="257"/>
      <c r="N6" s="290">
        <f>L127</f>
        <v>48564.450000000004</v>
      </c>
      <c r="O6" s="290"/>
    </row>
    <row r="7" spans="1:19" x14ac:dyDescent="0.25">
      <c r="A7" s="260"/>
      <c r="B7" s="261"/>
      <c r="C7" s="261"/>
      <c r="D7" s="261"/>
      <c r="E7" s="3"/>
      <c r="F7" s="4"/>
      <c r="G7" s="4"/>
      <c r="H7" s="4"/>
      <c r="I7" s="3"/>
      <c r="J7" s="255"/>
      <c r="K7" s="287" t="s">
        <v>82</v>
      </c>
      <c r="L7" s="287"/>
      <c r="M7" s="287"/>
      <c r="N7" s="288">
        <f>N127</f>
        <v>48564.450000000004</v>
      </c>
      <c r="O7" s="289"/>
    </row>
    <row r="8" spans="1:19" x14ac:dyDescent="0.25">
      <c r="A8" s="51" t="s">
        <v>76</v>
      </c>
      <c r="B8" s="75" t="s">
        <v>239</v>
      </c>
      <c r="C8" s="51" t="s">
        <v>77</v>
      </c>
      <c r="D8" s="55">
        <v>44175</v>
      </c>
      <c r="E8" s="55">
        <v>44350</v>
      </c>
      <c r="F8" s="52"/>
      <c r="G8" s="52"/>
      <c r="H8" s="52"/>
      <c r="I8" s="53"/>
      <c r="J8" s="54"/>
      <c r="K8" s="309" t="s">
        <v>78</v>
      </c>
      <c r="L8" s="309"/>
      <c r="M8" s="53"/>
      <c r="N8" s="307">
        <f>N6-N7</f>
        <v>0</v>
      </c>
      <c r="O8" s="308"/>
    </row>
    <row r="9" spans="1:19" x14ac:dyDescent="0.25">
      <c r="A9" s="279" t="s">
        <v>4</v>
      </c>
      <c r="B9" s="277" t="s">
        <v>5</v>
      </c>
      <c r="C9" s="280" t="s">
        <v>2</v>
      </c>
      <c r="D9" s="295" t="s">
        <v>3</v>
      </c>
      <c r="E9" s="304" t="s">
        <v>0</v>
      </c>
      <c r="F9" s="304"/>
      <c r="G9" s="291"/>
      <c r="H9" s="304"/>
      <c r="I9" s="304"/>
      <c r="J9" s="304"/>
      <c r="K9" s="264" t="s">
        <v>70</v>
      </c>
      <c r="L9" s="30"/>
      <c r="M9" s="32" t="s">
        <v>1</v>
      </c>
      <c r="N9" s="33"/>
      <c r="O9" s="264" t="s">
        <v>70</v>
      </c>
      <c r="S9" s="249">
        <v>44175</v>
      </c>
    </row>
    <row r="10" spans="1:19" ht="9.75" customHeight="1" x14ac:dyDescent="0.25">
      <c r="A10" s="279"/>
      <c r="B10" s="278"/>
      <c r="C10" s="294"/>
      <c r="D10" s="296"/>
      <c r="E10" s="292" t="s">
        <v>68</v>
      </c>
      <c r="F10" s="31"/>
      <c r="G10" s="300" t="s">
        <v>83</v>
      </c>
      <c r="H10" s="117"/>
      <c r="I10" s="292" t="s">
        <v>69</v>
      </c>
      <c r="J10" s="262" t="s">
        <v>66</v>
      </c>
      <c r="K10" s="265"/>
      <c r="L10" s="280" t="s">
        <v>68</v>
      </c>
      <c r="M10" s="291" t="s">
        <v>69</v>
      </c>
      <c r="N10" s="291" t="s">
        <v>66</v>
      </c>
      <c r="O10" s="265"/>
      <c r="S10" s="249">
        <v>44350</v>
      </c>
    </row>
    <row r="11" spans="1:19" ht="11.25" customHeight="1" x14ac:dyDescent="0.25">
      <c r="A11" s="279"/>
      <c r="B11" s="278"/>
      <c r="C11" s="294"/>
      <c r="D11" s="296"/>
      <c r="E11" s="292"/>
      <c r="F11" s="118"/>
      <c r="G11" s="300"/>
      <c r="H11" s="117"/>
      <c r="I11" s="292"/>
      <c r="J11" s="262"/>
      <c r="K11" s="265"/>
      <c r="L11" s="294"/>
      <c r="M11" s="292"/>
      <c r="N11" s="292"/>
      <c r="O11" s="265"/>
      <c r="S11">
        <f>S9-S10</f>
        <v>-175</v>
      </c>
    </row>
    <row r="12" spans="1:19" ht="10.5" customHeight="1" x14ac:dyDescent="0.25">
      <c r="A12" s="280"/>
      <c r="B12" s="278"/>
      <c r="C12" s="294"/>
      <c r="D12" s="296"/>
      <c r="E12" s="292"/>
      <c r="F12" s="119"/>
      <c r="G12" s="300"/>
      <c r="H12" s="120">
        <v>0.94</v>
      </c>
      <c r="I12" s="293"/>
      <c r="J12" s="263"/>
      <c r="K12" s="266"/>
      <c r="L12" s="310"/>
      <c r="M12" s="293"/>
      <c r="N12" s="293"/>
      <c r="O12" s="266"/>
    </row>
    <row r="13" spans="1:19" x14ac:dyDescent="0.25">
      <c r="A13" s="121"/>
      <c r="B13" s="121"/>
      <c r="C13" s="121"/>
      <c r="D13" s="121"/>
      <c r="E13" s="121"/>
      <c r="F13" s="122"/>
      <c r="G13" s="122"/>
      <c r="H13" s="123"/>
      <c r="I13" s="34"/>
      <c r="J13" s="35"/>
      <c r="K13" s="56"/>
      <c r="L13" s="34"/>
      <c r="M13" s="34"/>
      <c r="N13" s="34"/>
      <c r="O13" s="124"/>
    </row>
    <row r="14" spans="1:19" x14ac:dyDescent="0.25">
      <c r="A14" s="191">
        <v>1</v>
      </c>
      <c r="B14" s="190" t="s">
        <v>111</v>
      </c>
      <c r="C14" s="126"/>
      <c r="D14" s="127"/>
      <c r="E14" s="125"/>
      <c r="F14" s="128"/>
      <c r="G14" s="128"/>
      <c r="H14" s="129"/>
      <c r="I14" s="38"/>
      <c r="J14" s="39"/>
      <c r="K14" s="39"/>
      <c r="L14" s="40"/>
      <c r="M14" s="41"/>
      <c r="N14" s="41"/>
      <c r="O14" s="130">
        <f>SUM(O15:O16)</f>
        <v>0</v>
      </c>
    </row>
    <row r="15" spans="1:19" ht="25.5" x14ac:dyDescent="0.25">
      <c r="A15" s="131" t="s">
        <v>6</v>
      </c>
      <c r="B15" s="132" t="s">
        <v>7</v>
      </c>
      <c r="C15" s="133" t="s">
        <v>8</v>
      </c>
      <c r="D15" s="192">
        <v>393.68</v>
      </c>
      <c r="E15" s="134">
        <v>2</v>
      </c>
      <c r="F15" s="135"/>
      <c r="G15" s="160">
        <v>2</v>
      </c>
      <c r="H15" s="37">
        <v>435.99</v>
      </c>
      <c r="I15" s="5">
        <v>0</v>
      </c>
      <c r="J15" s="142">
        <f>I15+G15</f>
        <v>2</v>
      </c>
      <c r="K15" s="45">
        <f>E15-J15</f>
        <v>0</v>
      </c>
      <c r="L15" s="5">
        <f>ROUND(E15*D15,2)</f>
        <v>787.36</v>
      </c>
      <c r="M15" s="5">
        <f>ROUND(I15*D15,2)</f>
        <v>0</v>
      </c>
      <c r="N15" s="5">
        <f>ROUND(J15*D15,2)</f>
        <v>787.36</v>
      </c>
      <c r="O15" s="143">
        <f>L15-N15</f>
        <v>0</v>
      </c>
      <c r="S15" s="249">
        <v>44088</v>
      </c>
    </row>
    <row r="16" spans="1:19" ht="25.5" x14ac:dyDescent="0.25">
      <c r="A16" s="131" t="s">
        <v>175</v>
      </c>
      <c r="B16" s="132" t="s">
        <v>176</v>
      </c>
      <c r="C16" s="133" t="s">
        <v>8</v>
      </c>
      <c r="D16" s="192">
        <v>7.93</v>
      </c>
      <c r="E16" s="134">
        <v>35.44</v>
      </c>
      <c r="F16" s="135"/>
      <c r="G16" s="160">
        <v>35.44</v>
      </c>
      <c r="H16" s="37"/>
      <c r="I16" s="5">
        <v>0</v>
      </c>
      <c r="J16" s="142">
        <f>I16+G16</f>
        <v>35.44</v>
      </c>
      <c r="K16" s="45">
        <f>E16-J16</f>
        <v>0</v>
      </c>
      <c r="L16" s="5">
        <f>ROUND(E16*D16,2)</f>
        <v>281.04000000000002</v>
      </c>
      <c r="M16" s="5">
        <f>ROUND(I16*D16,2)</f>
        <v>0</v>
      </c>
      <c r="N16" s="5">
        <f>ROUND(J16*D16,2)</f>
        <v>281.04000000000002</v>
      </c>
      <c r="O16" s="143">
        <f>L16-N16</f>
        <v>0</v>
      </c>
      <c r="S16">
        <v>75</v>
      </c>
    </row>
    <row r="17" spans="1:19" x14ac:dyDescent="0.25">
      <c r="A17" s="131"/>
      <c r="B17" s="132"/>
      <c r="C17" s="133"/>
      <c r="D17" s="134"/>
      <c r="E17" s="134"/>
      <c r="F17" s="135"/>
      <c r="G17" s="36"/>
      <c r="H17" s="37"/>
      <c r="I17" s="5"/>
      <c r="J17" s="6"/>
      <c r="K17" s="45"/>
      <c r="L17" s="7">
        <f>SUM(L15:L16)</f>
        <v>1068.4000000000001</v>
      </c>
      <c r="M17" s="7">
        <f t="shared" ref="M17:N17" si="0">SUM(M15:M16)</f>
        <v>0</v>
      </c>
      <c r="N17" s="7">
        <f t="shared" si="0"/>
        <v>1068.4000000000001</v>
      </c>
      <c r="O17" s="136"/>
      <c r="S17" s="249">
        <f>SUM(S15:S16)</f>
        <v>44163</v>
      </c>
    </row>
    <row r="18" spans="1:19" x14ac:dyDescent="0.25">
      <c r="A18" s="191">
        <v>2</v>
      </c>
      <c r="B18" s="190" t="s">
        <v>9</v>
      </c>
      <c r="C18" s="126"/>
      <c r="D18" s="127"/>
      <c r="E18" s="125"/>
      <c r="F18" s="128"/>
      <c r="G18" s="42"/>
      <c r="H18" s="43">
        <v>258.52999999999997</v>
      </c>
      <c r="I18" s="44"/>
      <c r="J18" s="45"/>
      <c r="K18" s="57"/>
      <c r="L18" s="40"/>
      <c r="M18" s="40"/>
      <c r="N18" s="40"/>
      <c r="O18" s="137">
        <f>SUM(O19:O20)</f>
        <v>0</v>
      </c>
      <c r="S18" s="249">
        <v>44238</v>
      </c>
    </row>
    <row r="19" spans="1:19" ht="25.5" x14ac:dyDescent="0.25">
      <c r="A19" s="131" t="s">
        <v>10</v>
      </c>
      <c r="B19" s="132" t="s">
        <v>112</v>
      </c>
      <c r="C19" s="133" t="s">
        <v>11</v>
      </c>
      <c r="D19" s="192">
        <v>54.27</v>
      </c>
      <c r="E19" s="134">
        <v>3.31</v>
      </c>
      <c r="F19" s="135"/>
      <c r="G19" s="139">
        <v>3.31</v>
      </c>
      <c r="H19" s="140">
        <v>1664.68</v>
      </c>
      <c r="I19" s="141">
        <v>0</v>
      </c>
      <c r="J19" s="142">
        <f>I19+G19</f>
        <v>3.31</v>
      </c>
      <c r="K19" s="45">
        <f>E19-J19</f>
        <v>0</v>
      </c>
      <c r="L19" s="5">
        <f>ROUND(E19*D19,2)</f>
        <v>179.63</v>
      </c>
      <c r="M19" s="5">
        <f>ROUND(I19*D19,2)</f>
        <v>0</v>
      </c>
      <c r="N19" s="5">
        <f>ROUND(J19*D19,2)</f>
        <v>179.63</v>
      </c>
      <c r="O19" s="143">
        <f>L19-N19</f>
        <v>0</v>
      </c>
      <c r="S19">
        <f>S17-S18</f>
        <v>-75</v>
      </c>
    </row>
    <row r="20" spans="1:19" ht="25.5" x14ac:dyDescent="0.25">
      <c r="A20" s="131" t="s">
        <v>12</v>
      </c>
      <c r="B20" s="132" t="s">
        <v>113</v>
      </c>
      <c r="C20" s="133" t="s">
        <v>8</v>
      </c>
      <c r="D20" s="192">
        <v>4.4000000000000004</v>
      </c>
      <c r="E20" s="134">
        <v>8.27</v>
      </c>
      <c r="F20" s="135"/>
      <c r="G20" s="139">
        <v>8.27</v>
      </c>
      <c r="H20" s="37">
        <v>860.01</v>
      </c>
      <c r="I20" s="197">
        <v>0</v>
      </c>
      <c r="J20" s="142">
        <f>I20+G20</f>
        <v>8.27</v>
      </c>
      <c r="K20" s="45">
        <f t="shared" ref="K20" si="1">E20-J20</f>
        <v>0</v>
      </c>
      <c r="L20" s="5">
        <f>ROUND(E20*D20,2)</f>
        <v>36.39</v>
      </c>
      <c r="M20" s="5">
        <f>ROUND(I20*D20,2)</f>
        <v>0</v>
      </c>
      <c r="N20" s="5">
        <f>ROUND(J20*D20,2)</f>
        <v>36.39</v>
      </c>
      <c r="O20" s="143">
        <f t="shared" ref="O20" si="2">L20-N20</f>
        <v>0</v>
      </c>
      <c r="S20" s="249">
        <v>44298</v>
      </c>
    </row>
    <row r="21" spans="1:19" x14ac:dyDescent="0.25">
      <c r="A21" s="131"/>
      <c r="B21" s="132"/>
      <c r="C21" s="133"/>
      <c r="D21" s="134"/>
      <c r="E21" s="134"/>
      <c r="F21" s="135"/>
      <c r="G21" s="135"/>
      <c r="H21" s="144"/>
      <c r="I21" s="5"/>
      <c r="J21" s="6"/>
      <c r="K21" s="45"/>
      <c r="L21" s="7">
        <f>SUM(L19:L20)</f>
        <v>216.01999999999998</v>
      </c>
      <c r="M21" s="7">
        <f>SUM(M19:M20)</f>
        <v>0</v>
      </c>
      <c r="N21" s="7">
        <f>SUM(N19:N20)</f>
        <v>216.01999999999998</v>
      </c>
      <c r="O21" s="124"/>
      <c r="S21">
        <f>S18-S20</f>
        <v>-60</v>
      </c>
    </row>
    <row r="22" spans="1:19" x14ac:dyDescent="0.25">
      <c r="A22" s="191">
        <v>3</v>
      </c>
      <c r="B22" s="190" t="s">
        <v>114</v>
      </c>
      <c r="C22" s="126"/>
      <c r="D22" s="127"/>
      <c r="E22" s="125"/>
      <c r="F22" s="128"/>
      <c r="G22" s="128"/>
      <c r="H22" s="129"/>
      <c r="I22" s="40"/>
      <c r="J22" s="45"/>
      <c r="K22" s="68"/>
      <c r="L22" s="40"/>
      <c r="M22" s="40"/>
      <c r="N22" s="40"/>
      <c r="O22" s="113">
        <f>SUM(O24:O44)</f>
        <v>0</v>
      </c>
    </row>
    <row r="23" spans="1:19" x14ac:dyDescent="0.25">
      <c r="A23" s="151" t="s">
        <v>15</v>
      </c>
      <c r="B23" s="152" t="s">
        <v>115</v>
      </c>
      <c r="C23" s="153"/>
      <c r="D23" s="154"/>
      <c r="E23" s="154"/>
      <c r="F23" s="155"/>
      <c r="G23" s="49"/>
      <c r="H23" s="50">
        <v>42.63</v>
      </c>
      <c r="I23" s="46"/>
      <c r="J23" s="47"/>
      <c r="K23" s="47"/>
      <c r="L23" s="48">
        <f>SUM(L24:L33)</f>
        <v>2301.69</v>
      </c>
      <c r="M23" s="48"/>
      <c r="N23" s="48"/>
      <c r="O23" s="156"/>
    </row>
    <row r="24" spans="1:19" ht="25.5" x14ac:dyDescent="0.25">
      <c r="A24" s="131" t="s">
        <v>116</v>
      </c>
      <c r="B24" s="145" t="s">
        <v>112</v>
      </c>
      <c r="C24" s="133" t="s">
        <v>11</v>
      </c>
      <c r="D24" s="192">
        <v>54.27</v>
      </c>
      <c r="E24" s="134">
        <v>2.73</v>
      </c>
      <c r="F24" s="135"/>
      <c r="G24" s="8">
        <v>2.73</v>
      </c>
      <c r="H24" s="37">
        <v>34.64</v>
      </c>
      <c r="I24" s="8"/>
      <c r="J24" s="142">
        <f>I24+G24</f>
        <v>2.73</v>
      </c>
      <c r="K24" s="45">
        <f t="shared" ref="K24:K44" si="3">E24-J24</f>
        <v>0</v>
      </c>
      <c r="L24" s="5">
        <f t="shared" ref="L24:L44" si="4">ROUND(E24*D24,2)</f>
        <v>148.16</v>
      </c>
      <c r="M24" s="5">
        <f t="shared" ref="M24:M26" si="5">ROUND(I24*D24,2)</f>
        <v>0</v>
      </c>
      <c r="N24" s="5">
        <f t="shared" ref="N24:N44" si="6">ROUND(J24*D24,2)</f>
        <v>148.16</v>
      </c>
      <c r="O24" s="146">
        <f t="shared" ref="O24:O44" si="7">L24-N24</f>
        <v>0</v>
      </c>
    </row>
    <row r="25" spans="1:19" ht="25.5" x14ac:dyDescent="0.25">
      <c r="A25" s="131" t="s">
        <v>117</v>
      </c>
      <c r="B25" s="145" t="s">
        <v>113</v>
      </c>
      <c r="C25" s="133" t="s">
        <v>8</v>
      </c>
      <c r="D25" s="192">
        <v>4.4000000000000004</v>
      </c>
      <c r="E25" s="134">
        <v>2.73</v>
      </c>
      <c r="F25" s="135"/>
      <c r="G25" s="8">
        <v>2.73</v>
      </c>
      <c r="H25" s="37">
        <v>16.329999999999998</v>
      </c>
      <c r="I25" s="8"/>
      <c r="J25" s="142">
        <f t="shared" ref="J25:J44" si="8">I25+G25</f>
        <v>2.73</v>
      </c>
      <c r="K25" s="45">
        <f t="shared" si="3"/>
        <v>0</v>
      </c>
      <c r="L25" s="5">
        <f t="shared" si="4"/>
        <v>12.01</v>
      </c>
      <c r="M25" s="5">
        <f t="shared" si="5"/>
        <v>0</v>
      </c>
      <c r="N25" s="5">
        <f t="shared" si="6"/>
        <v>12.01</v>
      </c>
      <c r="O25" s="143">
        <f t="shared" si="7"/>
        <v>0</v>
      </c>
    </row>
    <row r="26" spans="1:19" ht="25.5" x14ac:dyDescent="0.25">
      <c r="A26" s="131" t="s">
        <v>118</v>
      </c>
      <c r="B26" s="145" t="s">
        <v>124</v>
      </c>
      <c r="C26" s="133" t="s">
        <v>11</v>
      </c>
      <c r="D26" s="192">
        <v>513.9</v>
      </c>
      <c r="E26" s="134">
        <v>0.14000000000000001</v>
      </c>
      <c r="F26" s="135"/>
      <c r="G26" s="5">
        <v>0.14000000000000001</v>
      </c>
      <c r="H26" s="37">
        <v>12.26</v>
      </c>
      <c r="I26" s="5"/>
      <c r="J26" s="142">
        <f t="shared" si="8"/>
        <v>0.14000000000000001</v>
      </c>
      <c r="K26" s="45">
        <f t="shared" si="3"/>
        <v>0</v>
      </c>
      <c r="L26" s="5">
        <f t="shared" si="4"/>
        <v>71.95</v>
      </c>
      <c r="M26" s="5">
        <f t="shared" si="5"/>
        <v>0</v>
      </c>
      <c r="N26" s="5">
        <f t="shared" si="6"/>
        <v>71.95</v>
      </c>
      <c r="O26" s="143">
        <f t="shared" si="7"/>
        <v>0</v>
      </c>
    </row>
    <row r="27" spans="1:19" ht="25.5" x14ac:dyDescent="0.25">
      <c r="A27" s="131" t="s">
        <v>119</v>
      </c>
      <c r="B27" s="145" t="s">
        <v>125</v>
      </c>
      <c r="C27" s="133" t="s">
        <v>8</v>
      </c>
      <c r="D27" s="192">
        <v>42.44</v>
      </c>
      <c r="E27" s="134">
        <v>13.71</v>
      </c>
      <c r="F27" s="135"/>
      <c r="G27" s="5">
        <v>13.71</v>
      </c>
      <c r="H27" s="37"/>
      <c r="I27" s="5"/>
      <c r="J27" s="142">
        <f t="shared" si="8"/>
        <v>13.71</v>
      </c>
      <c r="K27" s="45">
        <f t="shared" si="3"/>
        <v>0</v>
      </c>
      <c r="L27" s="5">
        <f t="shared" si="4"/>
        <v>581.85</v>
      </c>
      <c r="M27" s="5">
        <f>ROUND(I27*D27,2)</f>
        <v>0</v>
      </c>
      <c r="N27" s="5">
        <f t="shared" si="6"/>
        <v>581.85</v>
      </c>
      <c r="O27" s="143">
        <f t="shared" si="7"/>
        <v>0</v>
      </c>
    </row>
    <row r="28" spans="1:19" ht="25.5" x14ac:dyDescent="0.25">
      <c r="A28" s="131" t="s">
        <v>120</v>
      </c>
      <c r="B28" s="145" t="s">
        <v>126</v>
      </c>
      <c r="C28" s="133" t="s">
        <v>19</v>
      </c>
      <c r="D28" s="192">
        <v>10.54</v>
      </c>
      <c r="E28" s="134">
        <v>34.200000000000003</v>
      </c>
      <c r="F28" s="135"/>
      <c r="G28" s="5">
        <v>34.200000000000003</v>
      </c>
      <c r="H28" s="37"/>
      <c r="I28" s="5"/>
      <c r="J28" s="142">
        <f t="shared" si="8"/>
        <v>34.200000000000003</v>
      </c>
      <c r="K28" s="45">
        <f t="shared" si="3"/>
        <v>0</v>
      </c>
      <c r="L28" s="5">
        <f t="shared" si="4"/>
        <v>360.47</v>
      </c>
      <c r="M28" s="5">
        <f t="shared" ref="M28:M44" si="9">ROUND(I28*D28,2)</f>
        <v>0</v>
      </c>
      <c r="N28" s="5">
        <f t="shared" si="6"/>
        <v>360.47</v>
      </c>
      <c r="O28" s="143">
        <f t="shared" si="7"/>
        <v>0</v>
      </c>
    </row>
    <row r="29" spans="1:19" ht="38.25" x14ac:dyDescent="0.25">
      <c r="A29" s="131" t="s">
        <v>121</v>
      </c>
      <c r="B29" s="145" t="s">
        <v>132</v>
      </c>
      <c r="C29" s="133" t="s">
        <v>19</v>
      </c>
      <c r="D29" s="192">
        <v>12.13</v>
      </c>
      <c r="E29" s="134">
        <v>11.7</v>
      </c>
      <c r="F29" s="135"/>
      <c r="G29" s="5">
        <v>11.7</v>
      </c>
      <c r="H29" s="37"/>
      <c r="I29" s="5"/>
      <c r="J29" s="142">
        <f t="shared" si="8"/>
        <v>11.7</v>
      </c>
      <c r="K29" s="45">
        <f t="shared" si="3"/>
        <v>0</v>
      </c>
      <c r="L29" s="5">
        <f t="shared" si="4"/>
        <v>141.91999999999999</v>
      </c>
      <c r="M29" s="5">
        <f t="shared" si="9"/>
        <v>0</v>
      </c>
      <c r="N29" s="5">
        <f t="shared" si="6"/>
        <v>141.91999999999999</v>
      </c>
      <c r="O29" s="143">
        <f t="shared" si="7"/>
        <v>0</v>
      </c>
    </row>
    <row r="30" spans="1:19" ht="38.25" x14ac:dyDescent="0.25">
      <c r="A30" s="131" t="s">
        <v>122</v>
      </c>
      <c r="B30" s="145" t="s">
        <v>133</v>
      </c>
      <c r="C30" s="133" t="s">
        <v>19</v>
      </c>
      <c r="D30" s="192">
        <v>9.76</v>
      </c>
      <c r="E30" s="134">
        <v>9.1</v>
      </c>
      <c r="F30" s="135"/>
      <c r="G30" s="5">
        <v>9.1</v>
      </c>
      <c r="H30" s="37"/>
      <c r="I30" s="5"/>
      <c r="J30" s="142">
        <f t="shared" si="8"/>
        <v>9.1</v>
      </c>
      <c r="K30" s="45">
        <f t="shared" si="3"/>
        <v>0</v>
      </c>
      <c r="L30" s="5">
        <f t="shared" si="4"/>
        <v>88.82</v>
      </c>
      <c r="M30" s="5">
        <f t="shared" si="9"/>
        <v>0</v>
      </c>
      <c r="N30" s="5">
        <f t="shared" si="6"/>
        <v>88.82</v>
      </c>
      <c r="O30" s="143">
        <f t="shared" si="7"/>
        <v>0</v>
      </c>
    </row>
    <row r="31" spans="1:19" ht="38.25" x14ac:dyDescent="0.25">
      <c r="A31" s="131" t="s">
        <v>240</v>
      </c>
      <c r="B31" s="145" t="s">
        <v>134</v>
      </c>
      <c r="C31" s="133" t="s">
        <v>19</v>
      </c>
      <c r="D31" s="192">
        <v>9.06</v>
      </c>
      <c r="E31" s="134">
        <v>36.5</v>
      </c>
      <c r="F31" s="135"/>
      <c r="G31" s="5">
        <v>36.5</v>
      </c>
      <c r="H31" s="37"/>
      <c r="I31" s="5"/>
      <c r="J31" s="142">
        <f t="shared" si="8"/>
        <v>36.5</v>
      </c>
      <c r="K31" s="45">
        <f t="shared" si="3"/>
        <v>0</v>
      </c>
      <c r="L31" s="5">
        <f t="shared" si="4"/>
        <v>330.69</v>
      </c>
      <c r="M31" s="5">
        <f t="shared" si="9"/>
        <v>0</v>
      </c>
      <c r="N31" s="5">
        <f t="shared" si="6"/>
        <v>330.69</v>
      </c>
      <c r="O31" s="143">
        <f t="shared" si="7"/>
        <v>0</v>
      </c>
    </row>
    <row r="32" spans="1:19" ht="25.5" x14ac:dyDescent="0.25">
      <c r="A32" s="131" t="s">
        <v>241</v>
      </c>
      <c r="B32" s="145" t="s">
        <v>127</v>
      </c>
      <c r="C32" s="133" t="s">
        <v>11</v>
      </c>
      <c r="D32" s="192">
        <v>329.84</v>
      </c>
      <c r="E32" s="134">
        <v>1.34</v>
      </c>
      <c r="F32" s="135"/>
      <c r="G32" s="5">
        <v>1.34</v>
      </c>
      <c r="H32" s="37"/>
      <c r="I32" s="5"/>
      <c r="J32" s="142">
        <f t="shared" si="8"/>
        <v>1.34</v>
      </c>
      <c r="K32" s="45">
        <f t="shared" si="3"/>
        <v>0</v>
      </c>
      <c r="L32" s="5">
        <f t="shared" si="4"/>
        <v>441.99</v>
      </c>
      <c r="M32" s="5">
        <f t="shared" si="9"/>
        <v>0</v>
      </c>
      <c r="N32" s="5">
        <f t="shared" si="6"/>
        <v>441.99</v>
      </c>
      <c r="O32" s="143">
        <f t="shared" si="7"/>
        <v>0</v>
      </c>
    </row>
    <row r="33" spans="1:15" x14ac:dyDescent="0.25">
      <c r="A33" s="131" t="s">
        <v>242</v>
      </c>
      <c r="B33" s="145" t="s">
        <v>128</v>
      </c>
      <c r="C33" s="133" t="s">
        <v>11</v>
      </c>
      <c r="D33" s="192">
        <v>92.41</v>
      </c>
      <c r="E33" s="134">
        <v>1.34</v>
      </c>
      <c r="F33" s="135"/>
      <c r="G33" s="5">
        <v>1.34</v>
      </c>
      <c r="H33" s="37"/>
      <c r="I33" s="5"/>
      <c r="J33" s="142">
        <f t="shared" si="8"/>
        <v>1.34</v>
      </c>
      <c r="K33" s="45">
        <f t="shared" si="3"/>
        <v>0</v>
      </c>
      <c r="L33" s="5">
        <f t="shared" si="4"/>
        <v>123.83</v>
      </c>
      <c r="M33" s="5">
        <f t="shared" si="9"/>
        <v>0</v>
      </c>
      <c r="N33" s="5">
        <f t="shared" si="6"/>
        <v>123.83</v>
      </c>
      <c r="O33" s="143">
        <f t="shared" si="7"/>
        <v>0</v>
      </c>
    </row>
    <row r="34" spans="1:15" x14ac:dyDescent="0.25">
      <c r="A34" s="151" t="s">
        <v>16</v>
      </c>
      <c r="B34" s="152" t="s">
        <v>177</v>
      </c>
      <c r="C34" s="153"/>
      <c r="D34" s="154"/>
      <c r="E34" s="154"/>
      <c r="F34" s="155"/>
      <c r="G34" s="49"/>
      <c r="H34" s="50">
        <v>42.63</v>
      </c>
      <c r="I34" s="46"/>
      <c r="J34" s="47"/>
      <c r="K34" s="47"/>
      <c r="L34" s="48">
        <f>SUM(L35:L37)</f>
        <v>2072.9500000000003</v>
      </c>
      <c r="M34" s="48"/>
      <c r="N34" s="48"/>
      <c r="O34" s="156"/>
    </row>
    <row r="35" spans="1:15" ht="25.5" x14ac:dyDescent="0.25">
      <c r="A35" s="131" t="s">
        <v>129</v>
      </c>
      <c r="B35" s="145" t="s">
        <v>178</v>
      </c>
      <c r="C35" s="133" t="s">
        <v>11</v>
      </c>
      <c r="D35" s="192">
        <v>317.41000000000003</v>
      </c>
      <c r="E35" s="134">
        <v>3.31</v>
      </c>
      <c r="F35" s="135"/>
      <c r="G35" s="5">
        <v>3.31</v>
      </c>
      <c r="H35" s="37"/>
      <c r="I35" s="5"/>
      <c r="J35" s="142">
        <f t="shared" si="8"/>
        <v>3.31</v>
      </c>
      <c r="K35" s="45">
        <f t="shared" si="3"/>
        <v>0</v>
      </c>
      <c r="L35" s="5">
        <f t="shared" si="4"/>
        <v>1050.6300000000001</v>
      </c>
      <c r="M35" s="5">
        <f t="shared" si="9"/>
        <v>0</v>
      </c>
      <c r="N35" s="5">
        <f t="shared" si="6"/>
        <v>1050.6300000000001</v>
      </c>
      <c r="O35" s="143">
        <f t="shared" si="7"/>
        <v>0</v>
      </c>
    </row>
    <row r="36" spans="1:15" ht="63.75" x14ac:dyDescent="0.25">
      <c r="A36" s="131" t="s">
        <v>130</v>
      </c>
      <c r="B36" s="145" t="s">
        <v>179</v>
      </c>
      <c r="C36" s="133" t="s">
        <v>8</v>
      </c>
      <c r="D36" s="192">
        <v>79.709999999999994</v>
      </c>
      <c r="E36" s="134">
        <v>7.3</v>
      </c>
      <c r="F36" s="135"/>
      <c r="G36" s="5">
        <v>7.3</v>
      </c>
      <c r="H36" s="37"/>
      <c r="I36" s="5"/>
      <c r="J36" s="142">
        <f t="shared" si="8"/>
        <v>7.3</v>
      </c>
      <c r="K36" s="45">
        <f t="shared" si="3"/>
        <v>0</v>
      </c>
      <c r="L36" s="5">
        <f t="shared" si="4"/>
        <v>581.88</v>
      </c>
      <c r="M36" s="5">
        <f t="shared" si="9"/>
        <v>0</v>
      </c>
      <c r="N36" s="5">
        <f t="shared" si="6"/>
        <v>581.88</v>
      </c>
      <c r="O36" s="143">
        <f t="shared" si="7"/>
        <v>0</v>
      </c>
    </row>
    <row r="37" spans="1:15" ht="25.5" x14ac:dyDescent="0.25">
      <c r="A37" s="131" t="s">
        <v>131</v>
      </c>
      <c r="B37" s="145" t="s">
        <v>180</v>
      </c>
      <c r="C37" s="133" t="s">
        <v>11</v>
      </c>
      <c r="D37" s="192">
        <v>36.4</v>
      </c>
      <c r="E37" s="134">
        <v>12.1</v>
      </c>
      <c r="F37" s="135"/>
      <c r="G37" s="5">
        <v>12.1</v>
      </c>
      <c r="H37" s="37"/>
      <c r="I37" s="5"/>
      <c r="J37" s="142">
        <f t="shared" si="8"/>
        <v>12.1</v>
      </c>
      <c r="K37" s="45">
        <f t="shared" si="3"/>
        <v>0</v>
      </c>
      <c r="L37" s="5">
        <f t="shared" si="4"/>
        <v>440.44</v>
      </c>
      <c r="M37" s="5">
        <f t="shared" si="9"/>
        <v>0</v>
      </c>
      <c r="N37" s="5">
        <f t="shared" si="6"/>
        <v>440.44</v>
      </c>
      <c r="O37" s="143">
        <f t="shared" si="7"/>
        <v>0</v>
      </c>
    </row>
    <row r="38" spans="1:15" x14ac:dyDescent="0.25">
      <c r="A38" s="151" t="s">
        <v>181</v>
      </c>
      <c r="B38" s="152" t="s">
        <v>123</v>
      </c>
      <c r="C38" s="153"/>
      <c r="D38" s="154"/>
      <c r="E38" s="154"/>
      <c r="F38" s="155"/>
      <c r="G38" s="49"/>
      <c r="H38" s="50">
        <v>42.63</v>
      </c>
      <c r="I38" s="46"/>
      <c r="J38" s="47"/>
      <c r="K38" s="47"/>
      <c r="L38" s="48">
        <f>SUM(L39:L44)</f>
        <v>2106.08</v>
      </c>
      <c r="M38" s="48"/>
      <c r="N38" s="48"/>
      <c r="O38" s="156"/>
    </row>
    <row r="39" spans="1:15" ht="25.5" x14ac:dyDescent="0.25">
      <c r="A39" s="131" t="s">
        <v>182</v>
      </c>
      <c r="B39" s="145" t="s">
        <v>186</v>
      </c>
      <c r="C39" s="133" t="s">
        <v>8</v>
      </c>
      <c r="D39" s="192">
        <v>53.47</v>
      </c>
      <c r="E39" s="134">
        <v>15.18</v>
      </c>
      <c r="F39" s="135"/>
      <c r="G39" s="5">
        <v>15.18</v>
      </c>
      <c r="H39" s="37"/>
      <c r="I39" s="5"/>
      <c r="J39" s="142">
        <f t="shared" si="8"/>
        <v>15.18</v>
      </c>
      <c r="K39" s="45">
        <f t="shared" si="3"/>
        <v>0</v>
      </c>
      <c r="L39" s="5">
        <f t="shared" si="4"/>
        <v>811.67</v>
      </c>
      <c r="M39" s="5">
        <f t="shared" si="9"/>
        <v>0</v>
      </c>
      <c r="N39" s="5">
        <f t="shared" si="6"/>
        <v>811.67</v>
      </c>
      <c r="O39" s="143">
        <f t="shared" si="7"/>
        <v>0</v>
      </c>
    </row>
    <row r="40" spans="1:15" ht="38.25" x14ac:dyDescent="0.25">
      <c r="A40" s="131" t="s">
        <v>183</v>
      </c>
      <c r="B40" s="145" t="s">
        <v>132</v>
      </c>
      <c r="C40" s="133" t="s">
        <v>19</v>
      </c>
      <c r="D40" s="192">
        <v>12.13</v>
      </c>
      <c r="E40" s="134">
        <v>32</v>
      </c>
      <c r="F40" s="135"/>
      <c r="G40" s="5">
        <v>32</v>
      </c>
      <c r="H40" s="37"/>
      <c r="I40" s="5"/>
      <c r="J40" s="142">
        <f t="shared" si="8"/>
        <v>32</v>
      </c>
      <c r="K40" s="45">
        <f t="shared" si="3"/>
        <v>0</v>
      </c>
      <c r="L40" s="5">
        <f t="shared" si="4"/>
        <v>388.16</v>
      </c>
      <c r="M40" s="5">
        <f t="shared" si="9"/>
        <v>0</v>
      </c>
      <c r="N40" s="5">
        <f t="shared" si="6"/>
        <v>388.16</v>
      </c>
      <c r="O40" s="143">
        <f t="shared" si="7"/>
        <v>0</v>
      </c>
    </row>
    <row r="41" spans="1:15" ht="38.25" x14ac:dyDescent="0.25">
      <c r="A41" s="131" t="s">
        <v>184</v>
      </c>
      <c r="B41" s="145" t="s">
        <v>133</v>
      </c>
      <c r="C41" s="133" t="s">
        <v>19</v>
      </c>
      <c r="D41" s="192">
        <v>9.76</v>
      </c>
      <c r="E41" s="134">
        <v>44.2</v>
      </c>
      <c r="F41" s="135"/>
      <c r="G41" s="5">
        <v>44.2</v>
      </c>
      <c r="H41" s="37"/>
      <c r="I41" s="5"/>
      <c r="J41" s="142">
        <f t="shared" si="8"/>
        <v>44.2</v>
      </c>
      <c r="K41" s="45">
        <f t="shared" si="3"/>
        <v>0</v>
      </c>
      <c r="L41" s="5">
        <f t="shared" si="4"/>
        <v>431.39</v>
      </c>
      <c r="M41" s="5">
        <f t="shared" si="9"/>
        <v>0</v>
      </c>
      <c r="N41" s="5">
        <f t="shared" si="6"/>
        <v>431.39</v>
      </c>
      <c r="O41" s="143">
        <f t="shared" si="7"/>
        <v>0</v>
      </c>
    </row>
    <row r="42" spans="1:15" ht="25.5" x14ac:dyDescent="0.25">
      <c r="A42" s="131" t="s">
        <v>185</v>
      </c>
      <c r="B42" s="145" t="s">
        <v>127</v>
      </c>
      <c r="C42" s="133" t="s">
        <v>11</v>
      </c>
      <c r="D42" s="192">
        <v>329.84</v>
      </c>
      <c r="E42" s="134">
        <v>0.83</v>
      </c>
      <c r="F42" s="135"/>
      <c r="G42" s="5">
        <v>0.83</v>
      </c>
      <c r="H42" s="37"/>
      <c r="I42" s="5"/>
      <c r="J42" s="142">
        <f t="shared" si="8"/>
        <v>0.83</v>
      </c>
      <c r="K42" s="45">
        <f t="shared" si="3"/>
        <v>0</v>
      </c>
      <c r="L42" s="5">
        <f t="shared" si="4"/>
        <v>273.77</v>
      </c>
      <c r="M42" s="5">
        <f t="shared" si="9"/>
        <v>0</v>
      </c>
      <c r="N42" s="5">
        <f t="shared" si="6"/>
        <v>273.77</v>
      </c>
      <c r="O42" s="143">
        <f t="shared" si="7"/>
        <v>0</v>
      </c>
    </row>
    <row r="43" spans="1:15" x14ac:dyDescent="0.25">
      <c r="A43" s="131" t="s">
        <v>188</v>
      </c>
      <c r="B43" s="145" t="s">
        <v>128</v>
      </c>
      <c r="C43" s="133" t="s">
        <v>11</v>
      </c>
      <c r="D43" s="192">
        <v>92.41</v>
      </c>
      <c r="E43" s="134">
        <v>0.83</v>
      </c>
      <c r="F43" s="135"/>
      <c r="G43" s="5">
        <v>0.83</v>
      </c>
      <c r="H43" s="37"/>
      <c r="I43" s="5"/>
      <c r="J43" s="142">
        <f t="shared" si="8"/>
        <v>0.83</v>
      </c>
      <c r="K43" s="45">
        <f t="shared" si="3"/>
        <v>0</v>
      </c>
      <c r="L43" s="5">
        <f t="shared" si="4"/>
        <v>76.7</v>
      </c>
      <c r="M43" s="5">
        <f t="shared" si="9"/>
        <v>0</v>
      </c>
      <c r="N43" s="5">
        <f t="shared" si="6"/>
        <v>76.7</v>
      </c>
      <c r="O43" s="143">
        <f t="shared" si="7"/>
        <v>0</v>
      </c>
    </row>
    <row r="44" spans="1:15" ht="25.5" x14ac:dyDescent="0.25">
      <c r="A44" s="131" t="s">
        <v>189</v>
      </c>
      <c r="B44" s="145" t="s">
        <v>187</v>
      </c>
      <c r="C44" s="133" t="s">
        <v>8</v>
      </c>
      <c r="D44" s="192">
        <v>9.2899999999999991</v>
      </c>
      <c r="E44" s="134">
        <v>13.39</v>
      </c>
      <c r="F44" s="135"/>
      <c r="G44" s="5">
        <v>13.39</v>
      </c>
      <c r="H44" s="37"/>
      <c r="I44" s="5"/>
      <c r="J44" s="142">
        <f t="shared" si="8"/>
        <v>13.39</v>
      </c>
      <c r="K44" s="45">
        <f t="shared" si="3"/>
        <v>0</v>
      </c>
      <c r="L44" s="5">
        <f t="shared" si="4"/>
        <v>124.39</v>
      </c>
      <c r="M44" s="5">
        <f t="shared" si="9"/>
        <v>0</v>
      </c>
      <c r="N44" s="5">
        <f t="shared" si="6"/>
        <v>124.39</v>
      </c>
      <c r="O44" s="143">
        <f t="shared" si="7"/>
        <v>0</v>
      </c>
    </row>
    <row r="45" spans="1:15" x14ac:dyDescent="0.25">
      <c r="A45" s="131"/>
      <c r="B45" s="145"/>
      <c r="C45" s="133"/>
      <c r="D45" s="134"/>
      <c r="E45" s="134"/>
      <c r="F45" s="135"/>
      <c r="G45" s="135"/>
      <c r="H45" s="144"/>
      <c r="I45" s="5"/>
      <c r="J45" s="6"/>
      <c r="K45" s="45"/>
      <c r="L45" s="7">
        <f>SUM(L23,L34,L38)</f>
        <v>6480.72</v>
      </c>
      <c r="M45" s="7">
        <f>SUM(M23:M44)</f>
        <v>0</v>
      </c>
      <c r="N45" s="7">
        <f>SUM(N23:N44)</f>
        <v>6480.7200000000012</v>
      </c>
      <c r="O45" s="124"/>
    </row>
    <row r="46" spans="1:15" x14ac:dyDescent="0.25">
      <c r="A46" s="191">
        <v>4</v>
      </c>
      <c r="B46" s="190" t="s">
        <v>135</v>
      </c>
      <c r="C46" s="126"/>
      <c r="D46" s="127"/>
      <c r="E46" s="125"/>
      <c r="F46" s="128"/>
      <c r="G46" s="128"/>
      <c r="H46" s="129"/>
      <c r="I46" s="40"/>
      <c r="J46" s="45"/>
      <c r="K46" s="57"/>
      <c r="L46" s="43"/>
      <c r="M46" s="40"/>
      <c r="N46" s="40"/>
      <c r="O46" s="114">
        <f>SUM(O47:O58)</f>
        <v>0</v>
      </c>
    </row>
    <row r="47" spans="1:15" x14ac:dyDescent="0.25">
      <c r="A47" s="151" t="s">
        <v>17</v>
      </c>
      <c r="B47" s="152" t="s">
        <v>136</v>
      </c>
      <c r="C47" s="153"/>
      <c r="D47" s="154"/>
      <c r="E47" s="154"/>
      <c r="F47" s="155"/>
      <c r="G47" s="49"/>
      <c r="H47" s="50">
        <v>42.63</v>
      </c>
      <c r="I47" s="46"/>
      <c r="J47" s="47"/>
      <c r="K47" s="47"/>
      <c r="L47" s="48">
        <f>SUM(L48:L52)</f>
        <v>1519.9599999999998</v>
      </c>
      <c r="M47" s="48">
        <f>SUM(M48:M52)</f>
        <v>0</v>
      </c>
      <c r="N47" s="48">
        <f>SUM(N48:N52)</f>
        <v>1519.9599999999998</v>
      </c>
      <c r="O47" s="156"/>
    </row>
    <row r="48" spans="1:15" ht="51" x14ac:dyDescent="0.25">
      <c r="A48" s="131" t="s">
        <v>137</v>
      </c>
      <c r="B48" s="145" t="s">
        <v>148</v>
      </c>
      <c r="C48" s="133" t="s">
        <v>8</v>
      </c>
      <c r="D48" s="192">
        <v>26.13</v>
      </c>
      <c r="E48" s="134">
        <v>16.8</v>
      </c>
      <c r="F48" s="135"/>
      <c r="G48" s="5">
        <v>16.8</v>
      </c>
      <c r="H48" s="144"/>
      <c r="I48" s="5"/>
      <c r="J48" s="6">
        <f>I48+G48</f>
        <v>16.8</v>
      </c>
      <c r="K48" s="45">
        <f t="shared" ref="K48:K52" si="10">E48-J48</f>
        <v>0</v>
      </c>
      <c r="L48" s="5">
        <f t="shared" ref="L48:L58" si="11">ROUND(E48*D48,2)</f>
        <v>438.98</v>
      </c>
      <c r="M48" s="5">
        <f t="shared" ref="M48:M58" si="12">ROUND(I48*D48,2)</f>
        <v>0</v>
      </c>
      <c r="N48" s="5">
        <f t="shared" ref="N48:N58" si="13">ROUND(J48*D48,2)</f>
        <v>438.98</v>
      </c>
      <c r="O48" s="143">
        <f t="shared" ref="O48:O52" si="14">L48-N48</f>
        <v>0</v>
      </c>
    </row>
    <row r="49" spans="1:15" ht="38.25" x14ac:dyDescent="0.25">
      <c r="A49" s="131" t="s">
        <v>138</v>
      </c>
      <c r="B49" s="145" t="s">
        <v>134</v>
      </c>
      <c r="C49" s="133" t="s">
        <v>19</v>
      </c>
      <c r="D49" s="192">
        <v>9.06</v>
      </c>
      <c r="E49" s="134">
        <v>51.3</v>
      </c>
      <c r="F49" s="135"/>
      <c r="G49" s="165">
        <v>51.3</v>
      </c>
      <c r="H49" s="37">
        <v>15.73</v>
      </c>
      <c r="I49" s="165"/>
      <c r="J49" s="6">
        <f t="shared" ref="J49:J52" si="15">I49+G49</f>
        <v>51.3</v>
      </c>
      <c r="K49" s="45">
        <f t="shared" si="10"/>
        <v>0</v>
      </c>
      <c r="L49" s="5">
        <f t="shared" si="11"/>
        <v>464.78</v>
      </c>
      <c r="M49" s="5">
        <f t="shared" si="12"/>
        <v>0</v>
      </c>
      <c r="N49" s="5">
        <f t="shared" si="13"/>
        <v>464.78</v>
      </c>
      <c r="O49" s="143">
        <f t="shared" si="14"/>
        <v>0</v>
      </c>
    </row>
    <row r="50" spans="1:15" ht="38.25" x14ac:dyDescent="0.25">
      <c r="A50" s="131" t="s">
        <v>139</v>
      </c>
      <c r="B50" s="145" t="s">
        <v>132</v>
      </c>
      <c r="C50" s="133" t="s">
        <v>19</v>
      </c>
      <c r="D50" s="192">
        <v>12.13</v>
      </c>
      <c r="E50" s="134">
        <v>23.3</v>
      </c>
      <c r="F50" s="135"/>
      <c r="G50" s="165">
        <v>23.3</v>
      </c>
      <c r="H50" s="37">
        <v>47.99</v>
      </c>
      <c r="I50" s="165"/>
      <c r="J50" s="6">
        <f t="shared" si="15"/>
        <v>23.3</v>
      </c>
      <c r="K50" s="45">
        <f t="shared" si="10"/>
        <v>0</v>
      </c>
      <c r="L50" s="5">
        <f t="shared" si="11"/>
        <v>282.63</v>
      </c>
      <c r="M50" s="5">
        <f t="shared" si="12"/>
        <v>0</v>
      </c>
      <c r="N50" s="5">
        <f t="shared" si="13"/>
        <v>282.63</v>
      </c>
      <c r="O50" s="143">
        <f t="shared" si="14"/>
        <v>0</v>
      </c>
    </row>
    <row r="51" spans="1:15" ht="25.5" x14ac:dyDescent="0.25">
      <c r="A51" s="131" t="s">
        <v>140</v>
      </c>
      <c r="B51" s="132" t="s">
        <v>127</v>
      </c>
      <c r="C51" s="133" t="s">
        <v>11</v>
      </c>
      <c r="D51" s="192">
        <v>329.84</v>
      </c>
      <c r="E51" s="134">
        <v>0.79</v>
      </c>
      <c r="F51" s="135"/>
      <c r="G51" s="165">
        <v>0.79</v>
      </c>
      <c r="H51" s="37">
        <v>938.58</v>
      </c>
      <c r="I51" s="165"/>
      <c r="J51" s="6">
        <f t="shared" si="15"/>
        <v>0.79</v>
      </c>
      <c r="K51" s="45">
        <f t="shared" si="10"/>
        <v>0</v>
      </c>
      <c r="L51" s="5">
        <f t="shared" si="11"/>
        <v>260.57</v>
      </c>
      <c r="M51" s="5">
        <f t="shared" si="12"/>
        <v>0</v>
      </c>
      <c r="N51" s="5">
        <f t="shared" si="13"/>
        <v>260.57</v>
      </c>
      <c r="O51" s="143">
        <f t="shared" si="14"/>
        <v>0</v>
      </c>
    </row>
    <row r="52" spans="1:15" x14ac:dyDescent="0.25">
      <c r="A52" s="131" t="s">
        <v>141</v>
      </c>
      <c r="B52" s="145" t="s">
        <v>128</v>
      </c>
      <c r="C52" s="133" t="s">
        <v>11</v>
      </c>
      <c r="D52" s="192">
        <v>92.41</v>
      </c>
      <c r="E52" s="134">
        <v>0.79</v>
      </c>
      <c r="F52" s="135"/>
      <c r="G52" s="165">
        <v>0.79</v>
      </c>
      <c r="H52" s="144"/>
      <c r="I52" s="165"/>
      <c r="J52" s="6">
        <f t="shared" si="15"/>
        <v>0.79</v>
      </c>
      <c r="K52" s="45">
        <f t="shared" si="10"/>
        <v>0</v>
      </c>
      <c r="L52" s="5">
        <f t="shared" si="11"/>
        <v>73</v>
      </c>
      <c r="M52" s="5">
        <f t="shared" si="12"/>
        <v>0</v>
      </c>
      <c r="N52" s="5">
        <f t="shared" si="13"/>
        <v>73</v>
      </c>
      <c r="O52" s="146">
        <f t="shared" si="14"/>
        <v>0</v>
      </c>
    </row>
    <row r="53" spans="1:15" x14ac:dyDescent="0.25">
      <c r="A53" s="151" t="s">
        <v>18</v>
      </c>
      <c r="B53" s="152" t="s">
        <v>142</v>
      </c>
      <c r="C53" s="153"/>
      <c r="D53" s="154"/>
      <c r="E53" s="154"/>
      <c r="F53" s="155"/>
      <c r="G53" s="49"/>
      <c r="H53" s="50">
        <v>42.63</v>
      </c>
      <c r="I53" s="46"/>
      <c r="J53" s="47"/>
      <c r="K53" s="47"/>
      <c r="L53" s="48">
        <f>SUM(L54:L58)</f>
        <v>1513.6000000000001</v>
      </c>
      <c r="M53" s="48">
        <f>SUM(M54:M58)</f>
        <v>0</v>
      </c>
      <c r="N53" s="48">
        <f>SUM(N54:N58)</f>
        <v>1513.6000000000001</v>
      </c>
      <c r="O53" s="156"/>
    </row>
    <row r="54" spans="1:15" ht="51" x14ac:dyDescent="0.25">
      <c r="A54" s="131" t="s">
        <v>143</v>
      </c>
      <c r="B54" s="145" t="s">
        <v>148</v>
      </c>
      <c r="C54" s="133" t="s">
        <v>8</v>
      </c>
      <c r="D54" s="192">
        <v>26.13</v>
      </c>
      <c r="E54" s="134">
        <v>16.75</v>
      </c>
      <c r="F54" s="135"/>
      <c r="G54" s="5">
        <v>16.75</v>
      </c>
      <c r="H54" s="37">
        <v>938.58</v>
      </c>
      <c r="I54" s="5"/>
      <c r="J54" s="6">
        <f>G54+I54</f>
        <v>16.75</v>
      </c>
      <c r="K54" s="45">
        <f t="shared" ref="K54:K58" si="16">E54-J54</f>
        <v>0</v>
      </c>
      <c r="L54" s="5">
        <f t="shared" si="11"/>
        <v>437.68</v>
      </c>
      <c r="M54" s="5">
        <f t="shared" si="12"/>
        <v>0</v>
      </c>
      <c r="N54" s="5">
        <f t="shared" si="13"/>
        <v>437.68</v>
      </c>
      <c r="O54" s="143">
        <f t="shared" ref="O54:O58" si="17">L54-N54</f>
        <v>0</v>
      </c>
    </row>
    <row r="55" spans="1:15" ht="38.25" x14ac:dyDescent="0.25">
      <c r="A55" s="131" t="s">
        <v>144</v>
      </c>
      <c r="B55" s="145" t="s">
        <v>132</v>
      </c>
      <c r="C55" s="133" t="s">
        <v>19</v>
      </c>
      <c r="D55" s="192">
        <v>12.13</v>
      </c>
      <c r="E55" s="134">
        <v>21.3</v>
      </c>
      <c r="F55" s="135"/>
      <c r="G55" s="5">
        <v>21.3</v>
      </c>
      <c r="H55" s="37">
        <v>7.5</v>
      </c>
      <c r="I55" s="5"/>
      <c r="J55" s="6">
        <f>G55+I55</f>
        <v>21.3</v>
      </c>
      <c r="K55" s="45">
        <f t="shared" si="16"/>
        <v>0</v>
      </c>
      <c r="L55" s="5">
        <f t="shared" si="11"/>
        <v>258.37</v>
      </c>
      <c r="M55" s="5">
        <f t="shared" si="12"/>
        <v>0</v>
      </c>
      <c r="N55" s="5">
        <f t="shared" si="13"/>
        <v>258.37</v>
      </c>
      <c r="O55" s="146">
        <f t="shared" si="17"/>
        <v>0</v>
      </c>
    </row>
    <row r="56" spans="1:15" ht="38.25" x14ac:dyDescent="0.25">
      <c r="A56" s="131" t="s">
        <v>145</v>
      </c>
      <c r="B56" s="145" t="s">
        <v>133</v>
      </c>
      <c r="C56" s="133" t="s">
        <v>19</v>
      </c>
      <c r="D56" s="192">
        <v>9.76</v>
      </c>
      <c r="E56" s="134">
        <v>41.8</v>
      </c>
      <c r="F56" s="135"/>
      <c r="G56" s="8">
        <v>41.8</v>
      </c>
      <c r="H56" s="144"/>
      <c r="I56" s="8"/>
      <c r="J56" s="6">
        <f t="shared" ref="J56:J58" si="18">G56+I56</f>
        <v>41.8</v>
      </c>
      <c r="K56" s="45">
        <f t="shared" si="16"/>
        <v>0</v>
      </c>
      <c r="L56" s="5">
        <f t="shared" si="11"/>
        <v>407.97</v>
      </c>
      <c r="M56" s="5">
        <f t="shared" si="12"/>
        <v>0</v>
      </c>
      <c r="N56" s="5">
        <f t="shared" si="13"/>
        <v>407.97</v>
      </c>
      <c r="O56" s="146">
        <f t="shared" si="17"/>
        <v>0</v>
      </c>
    </row>
    <row r="57" spans="1:15" ht="25.5" x14ac:dyDescent="0.25">
      <c r="A57" s="131" t="s">
        <v>146</v>
      </c>
      <c r="B57" s="145" t="s">
        <v>127</v>
      </c>
      <c r="C57" s="133" t="s">
        <v>11</v>
      </c>
      <c r="D57" s="192">
        <v>329.84</v>
      </c>
      <c r="E57" s="134">
        <v>0.97</v>
      </c>
      <c r="F57" s="135"/>
      <c r="G57" s="8">
        <v>0.97</v>
      </c>
      <c r="H57" s="144"/>
      <c r="I57" s="8"/>
      <c r="J57" s="6">
        <f t="shared" si="18"/>
        <v>0.97</v>
      </c>
      <c r="K57" s="45">
        <f t="shared" si="16"/>
        <v>0</v>
      </c>
      <c r="L57" s="5">
        <f t="shared" si="11"/>
        <v>319.94</v>
      </c>
      <c r="M57" s="5">
        <f t="shared" si="12"/>
        <v>0</v>
      </c>
      <c r="N57" s="5">
        <f t="shared" si="13"/>
        <v>319.94</v>
      </c>
      <c r="O57" s="146">
        <f t="shared" si="17"/>
        <v>0</v>
      </c>
    </row>
    <row r="58" spans="1:15" x14ac:dyDescent="0.25">
      <c r="A58" s="131" t="s">
        <v>147</v>
      </c>
      <c r="B58" s="145" t="s">
        <v>128</v>
      </c>
      <c r="C58" s="133" t="s">
        <v>11</v>
      </c>
      <c r="D58" s="192">
        <v>92.41</v>
      </c>
      <c r="E58" s="134">
        <v>0.97</v>
      </c>
      <c r="F58" s="135"/>
      <c r="G58" s="8">
        <v>0.97</v>
      </c>
      <c r="H58" s="144"/>
      <c r="I58" s="8"/>
      <c r="J58" s="6">
        <f t="shared" si="18"/>
        <v>0.97</v>
      </c>
      <c r="K58" s="45">
        <f t="shared" si="16"/>
        <v>0</v>
      </c>
      <c r="L58" s="5">
        <f t="shared" si="11"/>
        <v>89.64</v>
      </c>
      <c r="M58" s="5">
        <f t="shared" si="12"/>
        <v>0</v>
      </c>
      <c r="N58" s="5">
        <f t="shared" si="13"/>
        <v>89.64</v>
      </c>
      <c r="O58" s="146">
        <f t="shared" si="17"/>
        <v>0</v>
      </c>
    </row>
    <row r="59" spans="1:15" x14ac:dyDescent="0.25">
      <c r="A59" s="131"/>
      <c r="B59" s="145"/>
      <c r="C59" s="133"/>
      <c r="D59" s="134"/>
      <c r="E59" s="134"/>
      <c r="F59" s="135"/>
      <c r="G59" s="36"/>
      <c r="H59" s="37"/>
      <c r="I59" s="8"/>
      <c r="J59" s="6"/>
      <c r="K59" s="45"/>
      <c r="L59" s="7">
        <f>SUM(L53,L47)</f>
        <v>3033.56</v>
      </c>
      <c r="M59" s="7">
        <f t="shared" ref="M59:N59" si="19">SUM(M53,M47)</f>
        <v>0</v>
      </c>
      <c r="N59" s="7">
        <f t="shared" si="19"/>
        <v>3033.56</v>
      </c>
      <c r="O59" s="124"/>
    </row>
    <row r="60" spans="1:15" x14ac:dyDescent="0.25">
      <c r="A60" s="191">
        <v>5</v>
      </c>
      <c r="B60" s="190" t="s">
        <v>20</v>
      </c>
      <c r="C60" s="126"/>
      <c r="D60" s="127"/>
      <c r="E60" s="125"/>
      <c r="F60" s="128"/>
      <c r="G60" s="42"/>
      <c r="H60" s="43">
        <v>938.58</v>
      </c>
      <c r="I60" s="44"/>
      <c r="J60" s="45"/>
      <c r="K60" s="57"/>
      <c r="L60" s="40"/>
      <c r="M60" s="40"/>
      <c r="N60" s="40"/>
      <c r="O60" s="114">
        <f>SUM(O61:O64)</f>
        <v>0</v>
      </c>
    </row>
    <row r="61" spans="1:15" ht="51" x14ac:dyDescent="0.25">
      <c r="A61" s="131" t="s">
        <v>21</v>
      </c>
      <c r="B61" s="132" t="s">
        <v>149</v>
      </c>
      <c r="C61" s="133" t="s">
        <v>8</v>
      </c>
      <c r="D61" s="193">
        <v>30.84</v>
      </c>
      <c r="E61" s="138">
        <v>76.650000000000006</v>
      </c>
      <c r="F61" s="135"/>
      <c r="G61" s="139">
        <v>66.47</v>
      </c>
      <c r="H61" s="144"/>
      <c r="I61" s="8">
        <v>10.18</v>
      </c>
      <c r="J61" s="6">
        <f t="shared" ref="J61:J64" si="20">G61+I61</f>
        <v>76.650000000000006</v>
      </c>
      <c r="K61" s="45">
        <f>E61-J61</f>
        <v>0</v>
      </c>
      <c r="L61" s="5">
        <f>ROUND(E61*D61,2)</f>
        <v>2363.89</v>
      </c>
      <c r="M61" s="5">
        <f>ROUND(I61*D61,2)</f>
        <v>313.95</v>
      </c>
      <c r="N61" s="5">
        <f>ROUND(J61*D61,2)</f>
        <v>2363.89</v>
      </c>
      <c r="O61" s="143">
        <f t="shared" ref="O61:O64" si="21">L61-N61</f>
        <v>0</v>
      </c>
    </row>
    <row r="62" spans="1:15" ht="25.5" x14ac:dyDescent="0.25">
      <c r="A62" s="131" t="s">
        <v>190</v>
      </c>
      <c r="B62" s="132" t="s">
        <v>193</v>
      </c>
      <c r="C62" s="133" t="s">
        <v>13</v>
      </c>
      <c r="D62" s="193">
        <v>46.4</v>
      </c>
      <c r="E62" s="138">
        <v>1.3</v>
      </c>
      <c r="F62" s="135"/>
      <c r="G62" s="139"/>
      <c r="H62" s="144"/>
      <c r="I62" s="8">
        <v>1.3</v>
      </c>
      <c r="J62" s="6">
        <f t="shared" si="20"/>
        <v>1.3</v>
      </c>
      <c r="K62" s="45">
        <f t="shared" ref="K62:K64" si="22">E62-J62</f>
        <v>0</v>
      </c>
      <c r="L62" s="5">
        <f t="shared" ref="L62:L64" si="23">ROUND(E62*D62,2)</f>
        <v>60.32</v>
      </c>
      <c r="M62" s="5">
        <f t="shared" ref="M62:M64" si="24">ROUND(I62*D62,2)</f>
        <v>60.32</v>
      </c>
      <c r="N62" s="5">
        <f t="shared" ref="N62:N64" si="25">ROUND(J62*D62,2)</f>
        <v>60.32</v>
      </c>
      <c r="O62" s="143">
        <f t="shared" si="21"/>
        <v>0</v>
      </c>
    </row>
    <row r="63" spans="1:15" ht="25.5" x14ac:dyDescent="0.25">
      <c r="A63" s="131" t="s">
        <v>191</v>
      </c>
      <c r="B63" s="132" t="s">
        <v>194</v>
      </c>
      <c r="C63" s="133" t="s">
        <v>13</v>
      </c>
      <c r="D63" s="193">
        <v>44.19</v>
      </c>
      <c r="E63" s="138">
        <v>1.3</v>
      </c>
      <c r="F63" s="135"/>
      <c r="G63" s="139"/>
      <c r="H63" s="144"/>
      <c r="I63" s="8">
        <v>1.3</v>
      </c>
      <c r="J63" s="6">
        <f t="shared" si="20"/>
        <v>1.3</v>
      </c>
      <c r="K63" s="45">
        <f t="shared" si="22"/>
        <v>0</v>
      </c>
      <c r="L63" s="5">
        <f t="shared" si="23"/>
        <v>57.45</v>
      </c>
      <c r="M63" s="5">
        <f t="shared" si="24"/>
        <v>57.45</v>
      </c>
      <c r="N63" s="5">
        <f t="shared" si="25"/>
        <v>57.45</v>
      </c>
      <c r="O63" s="143">
        <f t="shared" si="21"/>
        <v>0</v>
      </c>
    </row>
    <row r="64" spans="1:15" ht="25.5" x14ac:dyDescent="0.25">
      <c r="A64" s="131" t="s">
        <v>192</v>
      </c>
      <c r="B64" s="132" t="s">
        <v>195</v>
      </c>
      <c r="C64" s="133" t="s">
        <v>13</v>
      </c>
      <c r="D64" s="193">
        <v>45.37</v>
      </c>
      <c r="E64" s="138">
        <v>5.2</v>
      </c>
      <c r="F64" s="135"/>
      <c r="G64" s="139">
        <v>0</v>
      </c>
      <c r="H64" s="144"/>
      <c r="I64" s="8">
        <v>5.2</v>
      </c>
      <c r="J64" s="6">
        <f t="shared" si="20"/>
        <v>5.2</v>
      </c>
      <c r="K64" s="45">
        <f t="shared" si="22"/>
        <v>0</v>
      </c>
      <c r="L64" s="5">
        <f t="shared" si="23"/>
        <v>235.92</v>
      </c>
      <c r="M64" s="5">
        <f t="shared" si="24"/>
        <v>235.92</v>
      </c>
      <c r="N64" s="5">
        <f t="shared" si="25"/>
        <v>235.92</v>
      </c>
      <c r="O64" s="143">
        <f t="shared" si="21"/>
        <v>0</v>
      </c>
    </row>
    <row r="65" spans="1:18" x14ac:dyDescent="0.25">
      <c r="A65" s="131"/>
      <c r="B65" s="132"/>
      <c r="C65" s="133"/>
      <c r="D65" s="134"/>
      <c r="E65" s="134"/>
      <c r="F65" s="135"/>
      <c r="G65" s="36"/>
      <c r="H65" s="144"/>
      <c r="I65" s="8"/>
      <c r="J65" s="6"/>
      <c r="K65" s="45"/>
      <c r="L65" s="7">
        <f>SUM(L61:L64)</f>
        <v>2717.58</v>
      </c>
      <c r="M65" s="7">
        <f t="shared" ref="M65:N65" si="26">SUM(M61:M64)</f>
        <v>667.64</v>
      </c>
      <c r="N65" s="7">
        <f t="shared" si="26"/>
        <v>2717.58</v>
      </c>
      <c r="O65" s="124"/>
    </row>
    <row r="66" spans="1:18" x14ac:dyDescent="0.25">
      <c r="A66" s="191">
        <v>6</v>
      </c>
      <c r="B66" s="190" t="s">
        <v>14</v>
      </c>
      <c r="C66" s="126"/>
      <c r="D66" s="127"/>
      <c r="E66" s="125"/>
      <c r="F66" s="128"/>
      <c r="G66" s="42"/>
      <c r="H66" s="43">
        <v>85.18</v>
      </c>
      <c r="I66" s="44"/>
      <c r="J66" s="45"/>
      <c r="K66" s="57"/>
      <c r="L66" s="40"/>
      <c r="M66" s="40"/>
      <c r="N66" s="40"/>
      <c r="O66" s="114">
        <f>SUM(O67:O73)</f>
        <v>0</v>
      </c>
    </row>
    <row r="67" spans="1:18" ht="51" x14ac:dyDescent="0.25">
      <c r="A67" s="131" t="s">
        <v>22</v>
      </c>
      <c r="B67" s="145" t="s">
        <v>199</v>
      </c>
      <c r="C67" s="133" t="s">
        <v>8</v>
      </c>
      <c r="D67" s="193">
        <v>15.01</v>
      </c>
      <c r="E67" s="138">
        <v>31.92</v>
      </c>
      <c r="F67" s="135"/>
      <c r="G67" s="135">
        <v>0</v>
      </c>
      <c r="H67" s="144"/>
      <c r="I67" s="8">
        <v>31.92</v>
      </c>
      <c r="J67" s="6">
        <f>I67+G67</f>
        <v>31.92</v>
      </c>
      <c r="K67" s="45">
        <f t="shared" ref="K67:K72" si="27">E67-J67</f>
        <v>0</v>
      </c>
      <c r="L67" s="195">
        <f>ROUND(E67*D67,2)</f>
        <v>479.12</v>
      </c>
      <c r="M67" s="5">
        <f>ROUND(I67*D67,2)</f>
        <v>479.12</v>
      </c>
      <c r="N67" s="5">
        <f>ROUND(J67*D67,2)</f>
        <v>479.12</v>
      </c>
      <c r="O67" s="146">
        <f t="shared" ref="O67:O73" si="28">L67-N67</f>
        <v>0</v>
      </c>
    </row>
    <row r="68" spans="1:18" ht="38.25" x14ac:dyDescent="0.25">
      <c r="A68" s="131" t="s">
        <v>23</v>
      </c>
      <c r="B68" s="145" t="s">
        <v>200</v>
      </c>
      <c r="C68" s="133" t="s">
        <v>8</v>
      </c>
      <c r="D68" s="193">
        <v>14.09</v>
      </c>
      <c r="E68" s="138">
        <v>31.92</v>
      </c>
      <c r="F68" s="135"/>
      <c r="G68" s="135">
        <v>0</v>
      </c>
      <c r="H68" s="144"/>
      <c r="I68" s="6">
        <v>31.92</v>
      </c>
      <c r="J68" s="6">
        <f t="shared" ref="J68:J73" si="29">I68+G68</f>
        <v>31.92</v>
      </c>
      <c r="K68" s="45">
        <f t="shared" si="27"/>
        <v>0</v>
      </c>
      <c r="L68" s="195">
        <f>ROUND(E68*D68,2)</f>
        <v>449.75</v>
      </c>
      <c r="M68" s="5">
        <f>ROUND(I68*D68,2)</f>
        <v>449.75</v>
      </c>
      <c r="N68" s="5">
        <f t="shared" ref="N68:N73" si="30">ROUND(J68*D68,2)</f>
        <v>449.75</v>
      </c>
      <c r="O68" s="146">
        <f t="shared" si="28"/>
        <v>0</v>
      </c>
    </row>
    <row r="69" spans="1:18" ht="51" x14ac:dyDescent="0.25">
      <c r="A69" s="131" t="s">
        <v>150</v>
      </c>
      <c r="B69" s="145" t="s">
        <v>201</v>
      </c>
      <c r="C69" s="133" t="s">
        <v>8</v>
      </c>
      <c r="D69" s="193">
        <v>39.869999999999997</v>
      </c>
      <c r="E69" s="138">
        <v>31.92</v>
      </c>
      <c r="F69" s="135"/>
      <c r="G69" s="135">
        <v>0</v>
      </c>
      <c r="H69" s="144"/>
      <c r="I69" s="6">
        <v>31.92</v>
      </c>
      <c r="J69" s="6">
        <f t="shared" si="29"/>
        <v>31.92</v>
      </c>
      <c r="K69" s="45">
        <f t="shared" si="27"/>
        <v>0</v>
      </c>
      <c r="L69" s="195">
        <f t="shared" ref="L69:L73" si="31">ROUND(E69*D69,2)</f>
        <v>1272.6500000000001</v>
      </c>
      <c r="M69" s="5">
        <f t="shared" ref="M69:M73" si="32">ROUND(I69*D69,2)</f>
        <v>1272.6500000000001</v>
      </c>
      <c r="N69" s="5">
        <f t="shared" si="30"/>
        <v>1272.6500000000001</v>
      </c>
      <c r="O69" s="146">
        <f t="shared" si="28"/>
        <v>0</v>
      </c>
    </row>
    <row r="70" spans="1:18" ht="25.5" x14ac:dyDescent="0.25">
      <c r="A70" s="131" t="s">
        <v>151</v>
      </c>
      <c r="B70" s="145" t="s">
        <v>202</v>
      </c>
      <c r="C70" s="133" t="s">
        <v>13</v>
      </c>
      <c r="D70" s="193">
        <v>24.68</v>
      </c>
      <c r="E70" s="138">
        <v>16.25</v>
      </c>
      <c r="F70" s="135"/>
      <c r="G70" s="135"/>
      <c r="H70" s="144"/>
      <c r="I70" s="6">
        <v>16.25</v>
      </c>
      <c r="J70" s="6">
        <f t="shared" si="29"/>
        <v>16.25</v>
      </c>
      <c r="K70" s="45">
        <f t="shared" si="27"/>
        <v>0</v>
      </c>
      <c r="L70" s="195">
        <f t="shared" si="31"/>
        <v>401.05</v>
      </c>
      <c r="M70" s="5">
        <f t="shared" si="32"/>
        <v>401.05</v>
      </c>
      <c r="N70" s="5">
        <f t="shared" si="30"/>
        <v>401.05</v>
      </c>
      <c r="O70" s="146">
        <f t="shared" si="28"/>
        <v>0</v>
      </c>
    </row>
    <row r="71" spans="1:18" ht="25.5" x14ac:dyDescent="0.25">
      <c r="A71" s="131" t="s">
        <v>196</v>
      </c>
      <c r="B71" s="145" t="s">
        <v>153</v>
      </c>
      <c r="C71" s="133" t="s">
        <v>13</v>
      </c>
      <c r="D71" s="193">
        <v>39.71</v>
      </c>
      <c r="E71" s="138">
        <v>6.65</v>
      </c>
      <c r="F71" s="135"/>
      <c r="G71" s="135"/>
      <c r="H71" s="144"/>
      <c r="I71" s="6">
        <v>6.65</v>
      </c>
      <c r="J71" s="6">
        <f t="shared" si="29"/>
        <v>6.65</v>
      </c>
      <c r="K71" s="45">
        <f t="shared" si="27"/>
        <v>0</v>
      </c>
      <c r="L71" s="195">
        <f t="shared" si="31"/>
        <v>264.07</v>
      </c>
      <c r="M71" s="5">
        <f t="shared" si="32"/>
        <v>264.07</v>
      </c>
      <c r="N71" s="5">
        <f t="shared" si="30"/>
        <v>264.07</v>
      </c>
      <c r="O71" s="146">
        <f t="shared" si="28"/>
        <v>0</v>
      </c>
    </row>
    <row r="72" spans="1:18" ht="38.25" x14ac:dyDescent="0.25">
      <c r="A72" s="131" t="s">
        <v>197</v>
      </c>
      <c r="B72" s="145" t="s">
        <v>203</v>
      </c>
      <c r="C72" s="133" t="s">
        <v>8</v>
      </c>
      <c r="D72" s="193">
        <v>56.85</v>
      </c>
      <c r="E72" s="138">
        <v>30.26</v>
      </c>
      <c r="F72" s="135"/>
      <c r="G72" s="135">
        <v>30.26</v>
      </c>
      <c r="H72" s="144"/>
      <c r="I72" s="6">
        <v>0</v>
      </c>
      <c r="J72" s="6">
        <f t="shared" si="29"/>
        <v>30.26</v>
      </c>
      <c r="K72" s="45">
        <f t="shared" si="27"/>
        <v>0</v>
      </c>
      <c r="L72" s="195">
        <f t="shared" si="31"/>
        <v>1720.28</v>
      </c>
      <c r="M72" s="5">
        <f t="shared" si="32"/>
        <v>0</v>
      </c>
      <c r="N72" s="5">
        <f t="shared" si="30"/>
        <v>1720.28</v>
      </c>
      <c r="O72" s="146">
        <f t="shared" si="28"/>
        <v>0</v>
      </c>
    </row>
    <row r="73" spans="1:18" ht="25.5" x14ac:dyDescent="0.25">
      <c r="A73" s="131" t="s">
        <v>198</v>
      </c>
      <c r="B73" s="145" t="s">
        <v>152</v>
      </c>
      <c r="C73" s="133" t="s">
        <v>8</v>
      </c>
      <c r="D73" s="193">
        <v>22.78</v>
      </c>
      <c r="E73" s="138">
        <v>30.26</v>
      </c>
      <c r="F73" s="135"/>
      <c r="G73" s="198"/>
      <c r="H73" s="144"/>
      <c r="I73" s="197">
        <v>30.26</v>
      </c>
      <c r="J73" s="6">
        <f t="shared" si="29"/>
        <v>30.26</v>
      </c>
      <c r="K73" s="45">
        <f>E73-J73</f>
        <v>0</v>
      </c>
      <c r="L73" s="195">
        <f t="shared" si="31"/>
        <v>689.32</v>
      </c>
      <c r="M73" s="5">
        <f t="shared" si="32"/>
        <v>689.32</v>
      </c>
      <c r="N73" s="5">
        <f t="shared" si="30"/>
        <v>689.32</v>
      </c>
      <c r="O73" s="146">
        <f t="shared" si="28"/>
        <v>0</v>
      </c>
    </row>
    <row r="74" spans="1:18" x14ac:dyDescent="0.25">
      <c r="A74" s="131"/>
      <c r="B74" s="145"/>
      <c r="C74" s="133"/>
      <c r="D74" s="134"/>
      <c r="E74" s="134"/>
      <c r="F74" s="135"/>
      <c r="G74" s="135"/>
      <c r="H74" s="144"/>
      <c r="I74" s="8"/>
      <c r="J74" s="6"/>
      <c r="K74" s="45"/>
      <c r="L74" s="7">
        <f>SUM(L67:L73)</f>
        <v>5276.24</v>
      </c>
      <c r="M74" s="7">
        <f>SUM(M67:M73)</f>
        <v>3555.9600000000005</v>
      </c>
      <c r="N74" s="7">
        <f>SUM(N67:N73)</f>
        <v>5276.24</v>
      </c>
      <c r="O74" s="124"/>
      <c r="R74" s="12">
        <f>L74-M74</f>
        <v>1720.2799999999993</v>
      </c>
    </row>
    <row r="75" spans="1:18" x14ac:dyDescent="0.25">
      <c r="A75" s="191">
        <v>7</v>
      </c>
      <c r="B75" s="190" t="s">
        <v>24</v>
      </c>
      <c r="C75" s="126"/>
      <c r="D75" s="127"/>
      <c r="E75" s="125"/>
      <c r="F75" s="128"/>
      <c r="G75" s="42"/>
      <c r="H75" s="129"/>
      <c r="I75" s="44"/>
      <c r="J75" s="45"/>
      <c r="K75" s="57"/>
      <c r="L75" s="40"/>
      <c r="M75" s="44"/>
      <c r="N75" s="128"/>
      <c r="O75" s="176">
        <f>SUM(O76:O79)</f>
        <v>0</v>
      </c>
    </row>
    <row r="76" spans="1:18" ht="25.5" x14ac:dyDescent="0.25">
      <c r="A76" s="131" t="s">
        <v>25</v>
      </c>
      <c r="B76" s="132" t="s">
        <v>154</v>
      </c>
      <c r="C76" s="133" t="s">
        <v>8</v>
      </c>
      <c r="D76" s="193">
        <v>13.06</v>
      </c>
      <c r="E76" s="138">
        <v>30.26</v>
      </c>
      <c r="F76" s="135"/>
      <c r="G76" s="140">
        <v>30.26</v>
      </c>
      <c r="H76" s="37">
        <v>25.61</v>
      </c>
      <c r="I76" s="140"/>
      <c r="J76" s="6">
        <f t="shared" ref="J76:J79" si="33">I76+G76</f>
        <v>30.26</v>
      </c>
      <c r="K76" s="45">
        <f t="shared" ref="K76:K86" si="34">E76-J76</f>
        <v>0</v>
      </c>
      <c r="L76" s="5">
        <f t="shared" ref="L76:L86" si="35">ROUND(E76*D76,2)</f>
        <v>395.2</v>
      </c>
      <c r="M76" s="5">
        <f t="shared" ref="M76:M86" si="36">ROUND(I76*D76,2)</f>
        <v>0</v>
      </c>
      <c r="N76" s="5">
        <f t="shared" ref="N76:N86" si="37">ROUND(J76*D76,2)</f>
        <v>395.2</v>
      </c>
      <c r="O76" s="143">
        <f t="shared" ref="O76:O86" si="38">L76-N76</f>
        <v>0</v>
      </c>
    </row>
    <row r="77" spans="1:18" ht="38.25" x14ac:dyDescent="0.25">
      <c r="A77" s="131" t="s">
        <v>26</v>
      </c>
      <c r="B77" s="132" t="s">
        <v>155</v>
      </c>
      <c r="C77" s="133" t="s">
        <v>11</v>
      </c>
      <c r="D77" s="193">
        <v>441.68</v>
      </c>
      <c r="E77" s="138">
        <v>1.21</v>
      </c>
      <c r="F77" s="135"/>
      <c r="G77" s="36"/>
      <c r="H77" s="37">
        <v>50.68</v>
      </c>
      <c r="I77" s="8">
        <v>1.21</v>
      </c>
      <c r="J77" s="6">
        <f t="shared" si="33"/>
        <v>1.21</v>
      </c>
      <c r="K77" s="45">
        <f t="shared" si="34"/>
        <v>0</v>
      </c>
      <c r="L77" s="5">
        <f t="shared" si="35"/>
        <v>534.42999999999995</v>
      </c>
      <c r="M77" s="5">
        <f t="shared" si="36"/>
        <v>534.42999999999995</v>
      </c>
      <c r="N77" s="5">
        <f t="shared" si="37"/>
        <v>534.42999999999995</v>
      </c>
      <c r="O77" s="143">
        <f t="shared" si="38"/>
        <v>0</v>
      </c>
    </row>
    <row r="78" spans="1:18" ht="38.25" x14ac:dyDescent="0.25">
      <c r="A78" s="131" t="s">
        <v>27</v>
      </c>
      <c r="B78" s="132" t="s">
        <v>156</v>
      </c>
      <c r="C78" s="133" t="s">
        <v>8</v>
      </c>
      <c r="D78" s="193">
        <v>31.93</v>
      </c>
      <c r="E78" s="138">
        <v>30.26</v>
      </c>
      <c r="F78" s="135"/>
      <c r="G78" s="36"/>
      <c r="H78" s="37">
        <v>32.590000000000003</v>
      </c>
      <c r="I78" s="8">
        <v>30.26</v>
      </c>
      <c r="J78" s="6">
        <f t="shared" si="33"/>
        <v>30.26</v>
      </c>
      <c r="K78" s="45">
        <f t="shared" si="34"/>
        <v>0</v>
      </c>
      <c r="L78" s="5">
        <f t="shared" si="35"/>
        <v>966.2</v>
      </c>
      <c r="M78" s="5">
        <f t="shared" si="36"/>
        <v>966.2</v>
      </c>
      <c r="N78" s="5">
        <f t="shared" si="37"/>
        <v>966.2</v>
      </c>
      <c r="O78" s="143">
        <f t="shared" si="38"/>
        <v>0</v>
      </c>
    </row>
    <row r="79" spans="1:18" ht="25.5" x14ac:dyDescent="0.25">
      <c r="A79" s="131" t="s">
        <v>28</v>
      </c>
      <c r="B79" s="132" t="s">
        <v>204</v>
      </c>
      <c r="C79" s="133" t="s">
        <v>13</v>
      </c>
      <c r="D79" s="193">
        <v>5.39</v>
      </c>
      <c r="E79" s="138">
        <v>30.68</v>
      </c>
      <c r="F79" s="135"/>
      <c r="G79" s="36"/>
      <c r="H79" s="37">
        <v>50.09</v>
      </c>
      <c r="I79" s="8">
        <v>30.68</v>
      </c>
      <c r="J79" s="6">
        <f t="shared" si="33"/>
        <v>30.68</v>
      </c>
      <c r="K79" s="45">
        <f t="shared" si="34"/>
        <v>0</v>
      </c>
      <c r="L79" s="5">
        <f t="shared" si="35"/>
        <v>165.37</v>
      </c>
      <c r="M79" s="5">
        <f t="shared" si="36"/>
        <v>165.37</v>
      </c>
      <c r="N79" s="5">
        <f t="shared" si="37"/>
        <v>165.37</v>
      </c>
      <c r="O79" s="143">
        <f t="shared" si="38"/>
        <v>0</v>
      </c>
    </row>
    <row r="80" spans="1:18" x14ac:dyDescent="0.25">
      <c r="A80" s="131"/>
      <c r="B80" s="132"/>
      <c r="C80" s="133"/>
      <c r="D80" s="138"/>
      <c r="E80" s="138"/>
      <c r="F80" s="135"/>
      <c r="G80" s="36"/>
      <c r="H80" s="37"/>
      <c r="I80" s="8"/>
      <c r="J80" s="6"/>
      <c r="K80" s="45"/>
      <c r="L80" s="194">
        <f>SUM(L76:L79)</f>
        <v>2061.1999999999998</v>
      </c>
      <c r="M80" s="194">
        <f>SUM(M76:M79)</f>
        <v>1666</v>
      </c>
      <c r="N80" s="194">
        <f t="shared" ref="N80" si="39">SUM(N76:N79)</f>
        <v>2061.1999999999998</v>
      </c>
      <c r="O80" s="143"/>
    </row>
    <row r="81" spans="1:18" x14ac:dyDescent="0.25">
      <c r="A81" s="191" t="s">
        <v>157</v>
      </c>
      <c r="B81" s="190" t="s">
        <v>35</v>
      </c>
      <c r="C81" s="126"/>
      <c r="D81" s="127"/>
      <c r="E81" s="125"/>
      <c r="F81" s="128"/>
      <c r="G81" s="42"/>
      <c r="H81" s="129"/>
      <c r="I81" s="44"/>
      <c r="J81" s="45"/>
      <c r="K81" s="57"/>
      <c r="L81" s="40"/>
      <c r="M81" s="44"/>
      <c r="N81" s="128"/>
      <c r="O81" s="176">
        <f>SUM(O82:O86)</f>
        <v>0</v>
      </c>
    </row>
    <row r="82" spans="1:18" ht="51" x14ac:dyDescent="0.25">
      <c r="A82" s="131" t="s">
        <v>29</v>
      </c>
      <c r="B82" s="132" t="s">
        <v>158</v>
      </c>
      <c r="C82" s="133" t="s">
        <v>97</v>
      </c>
      <c r="D82" s="193">
        <v>699.27</v>
      </c>
      <c r="E82" s="138">
        <v>1</v>
      </c>
      <c r="F82" s="135"/>
      <c r="G82" s="135"/>
      <c r="H82" s="144"/>
      <c r="I82" s="8">
        <v>1</v>
      </c>
      <c r="J82" s="6">
        <f>I82+'[6]1'!J64</f>
        <v>1</v>
      </c>
      <c r="K82" s="45">
        <f t="shared" si="34"/>
        <v>0</v>
      </c>
      <c r="L82" s="5">
        <f t="shared" si="35"/>
        <v>699.27</v>
      </c>
      <c r="M82" s="5">
        <f t="shared" si="36"/>
        <v>699.27</v>
      </c>
      <c r="N82" s="5">
        <f t="shared" si="37"/>
        <v>699.27</v>
      </c>
      <c r="O82" s="143">
        <f t="shared" si="38"/>
        <v>0</v>
      </c>
    </row>
    <row r="83" spans="1:18" ht="51" x14ac:dyDescent="0.25">
      <c r="A83" s="131" t="s">
        <v>30</v>
      </c>
      <c r="B83" s="132" t="s">
        <v>205</v>
      </c>
      <c r="C83" s="133" t="s">
        <v>97</v>
      </c>
      <c r="D83" s="193">
        <v>2286.29</v>
      </c>
      <c r="E83" s="138">
        <v>2</v>
      </c>
      <c r="F83" s="135"/>
      <c r="G83" s="135"/>
      <c r="H83" s="144"/>
      <c r="I83" s="8">
        <v>2</v>
      </c>
      <c r="J83" s="6">
        <f>I83+'[6]1'!J65</f>
        <v>2</v>
      </c>
      <c r="K83" s="45">
        <f t="shared" si="34"/>
        <v>0</v>
      </c>
      <c r="L83" s="5">
        <f t="shared" si="35"/>
        <v>4572.58</v>
      </c>
      <c r="M83" s="5">
        <f t="shared" si="36"/>
        <v>4572.58</v>
      </c>
      <c r="N83" s="5">
        <f t="shared" si="37"/>
        <v>4572.58</v>
      </c>
      <c r="O83" s="143">
        <f t="shared" si="38"/>
        <v>0</v>
      </c>
    </row>
    <row r="84" spans="1:18" ht="51" x14ac:dyDescent="0.25">
      <c r="A84" s="131" t="s">
        <v>31</v>
      </c>
      <c r="B84" s="132" t="s">
        <v>206</v>
      </c>
      <c r="C84" s="133" t="s">
        <v>97</v>
      </c>
      <c r="D84" s="193">
        <v>2900.51</v>
      </c>
      <c r="E84" s="138">
        <v>1</v>
      </c>
      <c r="F84" s="135"/>
      <c r="G84" s="135"/>
      <c r="H84" s="144"/>
      <c r="I84" s="8">
        <v>1</v>
      </c>
      <c r="J84" s="6">
        <f>I84+'[6]1'!J66</f>
        <v>1</v>
      </c>
      <c r="K84" s="45">
        <f t="shared" si="34"/>
        <v>0</v>
      </c>
      <c r="L84" s="5">
        <f t="shared" si="35"/>
        <v>2900.51</v>
      </c>
      <c r="M84" s="5">
        <f t="shared" si="36"/>
        <v>2900.51</v>
      </c>
      <c r="N84" s="5">
        <f t="shared" si="37"/>
        <v>2900.51</v>
      </c>
      <c r="O84" s="143">
        <f t="shared" si="38"/>
        <v>0</v>
      </c>
    </row>
    <row r="85" spans="1:18" ht="25.5" x14ac:dyDescent="0.25">
      <c r="A85" s="131" t="s">
        <v>32</v>
      </c>
      <c r="B85" s="147" t="s">
        <v>207</v>
      </c>
      <c r="C85" s="115" t="s">
        <v>8</v>
      </c>
      <c r="D85" s="193">
        <v>599.91</v>
      </c>
      <c r="E85" s="148">
        <v>0.25</v>
      </c>
      <c r="F85" s="135"/>
      <c r="G85" s="36"/>
      <c r="H85" s="37">
        <v>93.08</v>
      </c>
      <c r="I85" s="8">
        <v>0.25</v>
      </c>
      <c r="J85" s="6">
        <f>I85+'[6]1'!J67</f>
        <v>0.25</v>
      </c>
      <c r="K85" s="45">
        <f t="shared" si="34"/>
        <v>0</v>
      </c>
      <c r="L85" s="5">
        <f t="shared" si="35"/>
        <v>149.97999999999999</v>
      </c>
      <c r="M85" s="5">
        <f t="shared" si="36"/>
        <v>149.97999999999999</v>
      </c>
      <c r="N85" s="5">
        <f t="shared" si="37"/>
        <v>149.97999999999999</v>
      </c>
      <c r="O85" s="143">
        <f t="shared" si="38"/>
        <v>0</v>
      </c>
    </row>
    <row r="86" spans="1:18" x14ac:dyDescent="0.25">
      <c r="A86" s="131" t="s">
        <v>33</v>
      </c>
      <c r="B86" s="147" t="s">
        <v>208</v>
      </c>
      <c r="C86" s="188" t="s">
        <v>8</v>
      </c>
      <c r="D86" s="193">
        <v>9785.2199999999993</v>
      </c>
      <c r="E86" s="148">
        <v>0.12</v>
      </c>
      <c r="F86" s="135"/>
      <c r="G86" s="36"/>
      <c r="H86" s="37"/>
      <c r="I86" s="8">
        <v>0.12</v>
      </c>
      <c r="J86" s="6">
        <f>I86+'[6]1'!J68</f>
        <v>0.12</v>
      </c>
      <c r="K86" s="45">
        <f t="shared" si="34"/>
        <v>0</v>
      </c>
      <c r="L86" s="5">
        <f t="shared" si="35"/>
        <v>1174.23</v>
      </c>
      <c r="M86" s="5">
        <f t="shared" si="36"/>
        <v>1174.23</v>
      </c>
      <c r="N86" s="5">
        <f t="shared" si="37"/>
        <v>1174.23</v>
      </c>
      <c r="O86" s="143">
        <f t="shared" si="38"/>
        <v>0</v>
      </c>
    </row>
    <row r="87" spans="1:18" x14ac:dyDescent="0.25">
      <c r="A87" s="131"/>
      <c r="B87" s="147"/>
      <c r="C87" s="115"/>
      <c r="D87" s="134"/>
      <c r="E87" s="149"/>
      <c r="F87" s="135"/>
      <c r="G87" s="36"/>
      <c r="H87" s="37"/>
      <c r="I87" s="8"/>
      <c r="J87" s="6"/>
      <c r="K87" s="45"/>
      <c r="L87" s="7">
        <f>SUM(L82:L86)</f>
        <v>9496.57</v>
      </c>
      <c r="M87" s="7">
        <f>SUM(M82:M86)</f>
        <v>9496.57</v>
      </c>
      <c r="N87" s="7">
        <f>SUM(N82:N86)</f>
        <v>9496.57</v>
      </c>
      <c r="O87" s="124"/>
    </row>
    <row r="88" spans="1:18" x14ac:dyDescent="0.25">
      <c r="A88" s="191" t="s">
        <v>34</v>
      </c>
      <c r="B88" s="190" t="s">
        <v>159</v>
      </c>
      <c r="C88" s="126"/>
      <c r="D88" s="127"/>
      <c r="E88" s="125"/>
      <c r="F88" s="128"/>
      <c r="G88" s="42"/>
      <c r="H88" s="43">
        <v>36.479999999999997</v>
      </c>
      <c r="I88" s="44"/>
      <c r="J88" s="45"/>
      <c r="K88" s="150"/>
      <c r="L88" s="40"/>
      <c r="M88" s="40"/>
      <c r="N88" s="40"/>
      <c r="O88" s="137">
        <f>SUM(O89:O94)</f>
        <v>0</v>
      </c>
    </row>
    <row r="89" spans="1:18" ht="38.25" x14ac:dyDescent="0.25">
      <c r="A89" s="131" t="s">
        <v>36</v>
      </c>
      <c r="B89" s="132" t="s">
        <v>161</v>
      </c>
      <c r="C89" s="133" t="s">
        <v>8</v>
      </c>
      <c r="D89" s="192">
        <v>2.29</v>
      </c>
      <c r="E89" s="134">
        <v>196.29</v>
      </c>
      <c r="F89" s="135"/>
      <c r="G89" s="157">
        <v>132.94</v>
      </c>
      <c r="H89" s="144"/>
      <c r="I89" s="8">
        <v>63.35</v>
      </c>
      <c r="J89" s="6">
        <f>SUM(G89:I89)</f>
        <v>196.29</v>
      </c>
      <c r="K89" s="45">
        <f t="shared" ref="K89:K97" si="40">E89-J89</f>
        <v>0</v>
      </c>
      <c r="L89" s="5">
        <f t="shared" ref="L89:L94" si="41">ROUND(E89*D89,2)</f>
        <v>449.5</v>
      </c>
      <c r="M89" s="5">
        <f t="shared" ref="M89:M94" si="42">ROUND(I89*D89,2)</f>
        <v>145.07</v>
      </c>
      <c r="N89" s="5">
        <f t="shared" ref="N89:N94" si="43">ROUND(J89*D89,2)</f>
        <v>449.5</v>
      </c>
      <c r="O89" s="143">
        <f>L89-N89</f>
        <v>0</v>
      </c>
    </row>
    <row r="90" spans="1:18" ht="51" x14ac:dyDescent="0.25">
      <c r="A90" s="131" t="s">
        <v>38</v>
      </c>
      <c r="B90" s="147" t="s">
        <v>162</v>
      </c>
      <c r="C90" s="133" t="s">
        <v>8</v>
      </c>
      <c r="D90" s="192">
        <v>16.55</v>
      </c>
      <c r="E90" s="134">
        <v>144.41</v>
      </c>
      <c r="F90" s="135"/>
      <c r="G90" s="157">
        <v>51.82</v>
      </c>
      <c r="H90" s="144"/>
      <c r="I90" s="8">
        <v>92.59</v>
      </c>
      <c r="J90" s="6">
        <f>SUM(G90:I90)</f>
        <v>144.41</v>
      </c>
      <c r="K90" s="45">
        <f t="shared" si="40"/>
        <v>0</v>
      </c>
      <c r="L90" s="5">
        <f t="shared" si="41"/>
        <v>2389.9899999999998</v>
      </c>
      <c r="M90" s="5">
        <f t="shared" si="42"/>
        <v>1532.36</v>
      </c>
      <c r="N90" s="5">
        <f t="shared" si="43"/>
        <v>2389.9899999999998</v>
      </c>
      <c r="O90" s="143">
        <f>L90-N90</f>
        <v>0</v>
      </c>
    </row>
    <row r="91" spans="1:18" x14ac:dyDescent="0.25">
      <c r="A91" s="131" t="s">
        <v>39</v>
      </c>
      <c r="B91" s="132" t="s">
        <v>209</v>
      </c>
      <c r="C91" s="133" t="s">
        <v>8</v>
      </c>
      <c r="D91" s="192">
        <v>79.69</v>
      </c>
      <c r="E91" s="134">
        <v>51.88</v>
      </c>
      <c r="F91" s="135"/>
      <c r="G91" s="157"/>
      <c r="H91" s="37">
        <v>589.54999999999995</v>
      </c>
      <c r="I91" s="8">
        <v>51.88</v>
      </c>
      <c r="J91" s="6">
        <f>I91+'[6]1'!J74</f>
        <v>51.88</v>
      </c>
      <c r="K91" s="45">
        <f t="shared" si="40"/>
        <v>0</v>
      </c>
      <c r="L91" s="5">
        <f t="shared" si="41"/>
        <v>4134.32</v>
      </c>
      <c r="M91" s="5">
        <f t="shared" si="42"/>
        <v>4134.32</v>
      </c>
      <c r="N91" s="5">
        <f t="shared" si="43"/>
        <v>4134.32</v>
      </c>
      <c r="O91" s="143">
        <f t="shared" ref="O91:O97" si="44">L91-N91</f>
        <v>0</v>
      </c>
    </row>
    <row r="92" spans="1:18" ht="25.5" x14ac:dyDescent="0.25">
      <c r="A92" s="131" t="s">
        <v>40</v>
      </c>
      <c r="B92" s="132" t="s">
        <v>163</v>
      </c>
      <c r="C92" s="133" t="s">
        <v>8</v>
      </c>
      <c r="D92" s="192">
        <v>8.6199999999999992</v>
      </c>
      <c r="E92" s="134">
        <v>172.79</v>
      </c>
      <c r="F92" s="135"/>
      <c r="G92" s="157"/>
      <c r="H92" s="37">
        <v>550.77</v>
      </c>
      <c r="I92" s="8">
        <v>172.79</v>
      </c>
      <c r="J92" s="6">
        <f>I92+'[6]1'!J75</f>
        <v>172.79</v>
      </c>
      <c r="K92" s="45">
        <f t="shared" si="40"/>
        <v>0</v>
      </c>
      <c r="L92" s="5">
        <f t="shared" si="41"/>
        <v>1489.45</v>
      </c>
      <c r="M92" s="5">
        <f t="shared" si="42"/>
        <v>1489.45</v>
      </c>
      <c r="N92" s="5">
        <f t="shared" si="43"/>
        <v>1489.45</v>
      </c>
      <c r="O92" s="143">
        <f t="shared" si="44"/>
        <v>0</v>
      </c>
    </row>
    <row r="93" spans="1:18" ht="25.5" x14ac:dyDescent="0.25">
      <c r="A93" s="131" t="s">
        <v>41</v>
      </c>
      <c r="B93" s="132" t="s">
        <v>164</v>
      </c>
      <c r="C93" s="133" t="s">
        <v>8</v>
      </c>
      <c r="D93" s="192">
        <v>1.91</v>
      </c>
      <c r="E93" s="134">
        <v>172.79</v>
      </c>
      <c r="F93" s="135"/>
      <c r="G93" s="157"/>
      <c r="H93" s="37">
        <v>458.87</v>
      </c>
      <c r="I93" s="8">
        <v>172.79</v>
      </c>
      <c r="J93" s="6">
        <f>I93+'[6]1'!J76</f>
        <v>172.79</v>
      </c>
      <c r="K93" s="45">
        <f t="shared" si="40"/>
        <v>0</v>
      </c>
      <c r="L93" s="5">
        <f t="shared" si="41"/>
        <v>330.03</v>
      </c>
      <c r="M93" s="5">
        <f t="shared" si="42"/>
        <v>330.03</v>
      </c>
      <c r="N93" s="5">
        <f t="shared" si="43"/>
        <v>330.03</v>
      </c>
      <c r="O93" s="143">
        <f t="shared" si="44"/>
        <v>0</v>
      </c>
    </row>
    <row r="94" spans="1:18" ht="25.5" x14ac:dyDescent="0.25">
      <c r="A94" s="131" t="s">
        <v>42</v>
      </c>
      <c r="B94" s="132" t="s">
        <v>165</v>
      </c>
      <c r="C94" s="133" t="s">
        <v>8</v>
      </c>
      <c r="D94" s="192">
        <v>12.32</v>
      </c>
      <c r="E94" s="134">
        <v>172.79</v>
      </c>
      <c r="F94" s="135"/>
      <c r="G94" s="157"/>
      <c r="H94" s="37">
        <v>497.63</v>
      </c>
      <c r="I94" s="8">
        <v>172.79</v>
      </c>
      <c r="J94" s="6">
        <f>I94+'[6]1'!J77</f>
        <v>172.79</v>
      </c>
      <c r="K94" s="45">
        <f t="shared" si="40"/>
        <v>0</v>
      </c>
      <c r="L94" s="5">
        <f t="shared" si="41"/>
        <v>2128.77</v>
      </c>
      <c r="M94" s="5">
        <f t="shared" si="42"/>
        <v>2128.77</v>
      </c>
      <c r="N94" s="5">
        <f t="shared" si="43"/>
        <v>2128.77</v>
      </c>
      <c r="O94" s="143">
        <f t="shared" si="44"/>
        <v>0</v>
      </c>
    </row>
    <row r="95" spans="1:18" x14ac:dyDescent="0.25">
      <c r="A95" s="131"/>
      <c r="B95" s="132"/>
      <c r="C95" s="133"/>
      <c r="D95" s="134"/>
      <c r="E95" s="134"/>
      <c r="F95" s="135"/>
      <c r="G95" s="157"/>
      <c r="H95" s="144"/>
      <c r="I95" s="8"/>
      <c r="J95" s="6"/>
      <c r="K95" s="45"/>
      <c r="L95" s="194">
        <f>SUM(L89:L94)</f>
        <v>10922.060000000001</v>
      </c>
      <c r="M95" s="194">
        <f>SUM(M89:M94)</f>
        <v>9760</v>
      </c>
      <c r="N95" s="194">
        <f>SUM(N89:N94)</f>
        <v>10922.060000000001</v>
      </c>
      <c r="O95" s="143"/>
      <c r="R95" s="12">
        <f>L95-M95</f>
        <v>1162.0600000000013</v>
      </c>
    </row>
    <row r="96" spans="1:18" s="9" customFormat="1" x14ac:dyDescent="0.25">
      <c r="A96" s="191" t="s">
        <v>43</v>
      </c>
      <c r="B96" s="190" t="s">
        <v>160</v>
      </c>
      <c r="C96" s="126"/>
      <c r="D96" s="127"/>
      <c r="E96" s="125"/>
      <c r="F96" s="128"/>
      <c r="G96" s="42"/>
      <c r="H96" s="43">
        <v>36.479999999999997</v>
      </c>
      <c r="I96" s="44"/>
      <c r="J96" s="45"/>
      <c r="K96" s="150"/>
      <c r="L96" s="40"/>
      <c r="M96" s="40"/>
      <c r="N96" s="40"/>
      <c r="O96" s="137">
        <f>SUM(O97:O97)</f>
        <v>0</v>
      </c>
    </row>
    <row r="97" spans="1:15" ht="25.5" x14ac:dyDescent="0.25">
      <c r="A97" s="131" t="s">
        <v>45</v>
      </c>
      <c r="B97" s="132" t="s">
        <v>166</v>
      </c>
      <c r="C97" s="133" t="s">
        <v>97</v>
      </c>
      <c r="D97" s="192">
        <v>193.41</v>
      </c>
      <c r="E97" s="134">
        <v>3</v>
      </c>
      <c r="F97" s="135"/>
      <c r="G97" s="36"/>
      <c r="H97" s="37">
        <v>17.43</v>
      </c>
      <c r="I97" s="8">
        <v>3</v>
      </c>
      <c r="J97" s="6">
        <f>I97+'[6]1'!J83</f>
        <v>3</v>
      </c>
      <c r="K97" s="45">
        <f t="shared" si="40"/>
        <v>0</v>
      </c>
      <c r="L97" s="5">
        <f t="shared" ref="L97" si="45">ROUND(E97*D97,2)</f>
        <v>580.23</v>
      </c>
      <c r="M97" s="5">
        <f t="shared" ref="M97" si="46">ROUND(I97*D97,2)</f>
        <v>580.23</v>
      </c>
      <c r="N97" s="5">
        <f t="shared" ref="N97" si="47">ROUND(J97*D97,2)</f>
        <v>580.23</v>
      </c>
      <c r="O97" s="143">
        <f t="shared" si="44"/>
        <v>0</v>
      </c>
    </row>
    <row r="98" spans="1:15" x14ac:dyDescent="0.25">
      <c r="A98" s="131"/>
      <c r="B98" s="132"/>
      <c r="C98" s="133"/>
      <c r="D98" s="134"/>
      <c r="E98" s="134"/>
      <c r="F98" s="135"/>
      <c r="G98" s="36"/>
      <c r="H98" s="37"/>
      <c r="I98" s="8"/>
      <c r="J98" s="6"/>
      <c r="K98" s="45"/>
      <c r="L98" s="7">
        <f>SUM(L97:L97)</f>
        <v>580.23</v>
      </c>
      <c r="M98" s="7">
        <f>SUM(M97)</f>
        <v>580.23</v>
      </c>
      <c r="N98" s="7">
        <f>SUM(N97)</f>
        <v>580.23</v>
      </c>
      <c r="O98" s="124"/>
    </row>
    <row r="99" spans="1:15" x14ac:dyDescent="0.25">
      <c r="A99" s="196" t="s">
        <v>46</v>
      </c>
      <c r="B99" s="190" t="s">
        <v>44</v>
      </c>
      <c r="C99" s="126"/>
      <c r="D99" s="127"/>
      <c r="E99" s="125"/>
      <c r="F99" s="128"/>
      <c r="G99" s="128"/>
      <c r="H99" s="43">
        <v>5.67</v>
      </c>
      <c r="I99" s="44"/>
      <c r="J99" s="45"/>
      <c r="K99" s="57"/>
      <c r="L99" s="40"/>
      <c r="M99" s="40"/>
      <c r="N99" s="40"/>
      <c r="O99" s="176">
        <f>SUM(O100:O121)</f>
        <v>0</v>
      </c>
    </row>
    <row r="100" spans="1:15" ht="25.5" x14ac:dyDescent="0.25">
      <c r="A100" s="131" t="s">
        <v>47</v>
      </c>
      <c r="B100" s="132" t="s">
        <v>168</v>
      </c>
      <c r="C100" s="133" t="s">
        <v>37</v>
      </c>
      <c r="D100" s="192">
        <v>9.8699999999999992</v>
      </c>
      <c r="E100" s="134">
        <v>13</v>
      </c>
      <c r="F100" s="135"/>
      <c r="G100" s="135"/>
      <c r="H100" s="37">
        <v>9.49</v>
      </c>
      <c r="I100" s="8">
        <v>13</v>
      </c>
      <c r="J100" s="6">
        <f>I100+'[6]1'!J114</f>
        <v>13</v>
      </c>
      <c r="K100" s="45">
        <f t="shared" ref="K100:K122" si="48">E100-J100</f>
        <v>0</v>
      </c>
      <c r="L100" s="5">
        <f t="shared" ref="L100:L121" si="49">ROUND(E100*D100,2)</f>
        <v>128.31</v>
      </c>
      <c r="M100" s="5">
        <f t="shared" ref="M100:M122" si="50">ROUND(I100*D100,2)</f>
        <v>128.31</v>
      </c>
      <c r="N100" s="5">
        <f t="shared" ref="N100:N121" si="51">ROUND(J100*D100,2)</f>
        <v>128.31</v>
      </c>
      <c r="O100" s="143">
        <f t="shared" ref="O100:O122" si="52">L100-N100</f>
        <v>0</v>
      </c>
    </row>
    <row r="101" spans="1:15" ht="25.5" x14ac:dyDescent="0.25">
      <c r="A101" s="131" t="s">
        <v>48</v>
      </c>
      <c r="B101" s="132" t="s">
        <v>169</v>
      </c>
      <c r="C101" s="133" t="s">
        <v>37</v>
      </c>
      <c r="D101" s="192">
        <v>7.2</v>
      </c>
      <c r="E101" s="134">
        <v>7</v>
      </c>
      <c r="F101" s="135"/>
      <c r="G101" s="135"/>
      <c r="H101" s="37">
        <v>5.52</v>
      </c>
      <c r="I101" s="8">
        <v>7</v>
      </c>
      <c r="J101" s="6">
        <f>I101+'[6]1'!J115</f>
        <v>7</v>
      </c>
      <c r="K101" s="45">
        <f t="shared" si="48"/>
        <v>0</v>
      </c>
      <c r="L101" s="5">
        <f t="shared" si="49"/>
        <v>50.4</v>
      </c>
      <c r="M101" s="5">
        <f t="shared" si="50"/>
        <v>50.4</v>
      </c>
      <c r="N101" s="5">
        <f t="shared" si="51"/>
        <v>50.4</v>
      </c>
      <c r="O101" s="143">
        <f t="shared" si="52"/>
        <v>0</v>
      </c>
    </row>
    <row r="102" spans="1:15" ht="38.25" x14ac:dyDescent="0.25">
      <c r="A102" s="131" t="s">
        <v>49</v>
      </c>
      <c r="B102" s="132" t="s">
        <v>212</v>
      </c>
      <c r="C102" s="133" t="s">
        <v>37</v>
      </c>
      <c r="D102" s="192">
        <v>6.41</v>
      </c>
      <c r="E102" s="134">
        <v>24</v>
      </c>
      <c r="F102" s="135"/>
      <c r="G102" s="135"/>
      <c r="H102" s="37"/>
      <c r="I102" s="8">
        <v>24</v>
      </c>
      <c r="J102" s="6">
        <f>I102+'[6]1'!J116</f>
        <v>24</v>
      </c>
      <c r="K102" s="45">
        <f t="shared" si="48"/>
        <v>0</v>
      </c>
      <c r="L102" s="5">
        <f t="shared" si="49"/>
        <v>153.84</v>
      </c>
      <c r="M102" s="5">
        <f t="shared" si="50"/>
        <v>153.84</v>
      </c>
      <c r="N102" s="5">
        <f t="shared" si="51"/>
        <v>153.84</v>
      </c>
      <c r="O102" s="143">
        <f t="shared" si="52"/>
        <v>0</v>
      </c>
    </row>
    <row r="103" spans="1:15" ht="25.5" x14ac:dyDescent="0.25">
      <c r="A103" s="131" t="s">
        <v>50</v>
      </c>
      <c r="B103" s="132" t="s">
        <v>213</v>
      </c>
      <c r="C103" s="133" t="s">
        <v>13</v>
      </c>
      <c r="D103" s="192">
        <v>2.5299999999999998</v>
      </c>
      <c r="E103" s="134">
        <v>72.400000000000006</v>
      </c>
      <c r="F103" s="135"/>
      <c r="G103" s="135"/>
      <c r="H103" s="37">
        <v>6.88</v>
      </c>
      <c r="I103" s="8">
        <v>72.400000000000006</v>
      </c>
      <c r="J103" s="6">
        <f>I103+'[6]1'!J116</f>
        <v>72.400000000000006</v>
      </c>
      <c r="K103" s="45">
        <f t="shared" si="48"/>
        <v>0</v>
      </c>
      <c r="L103" s="5">
        <f t="shared" si="49"/>
        <v>183.17</v>
      </c>
      <c r="M103" s="5">
        <f t="shared" si="50"/>
        <v>183.17</v>
      </c>
      <c r="N103" s="5">
        <f t="shared" si="51"/>
        <v>183.17</v>
      </c>
      <c r="O103" s="143">
        <f t="shared" si="52"/>
        <v>0</v>
      </c>
    </row>
    <row r="104" spans="1:15" ht="25.5" x14ac:dyDescent="0.25">
      <c r="A104" s="131" t="s">
        <v>51</v>
      </c>
      <c r="B104" s="132" t="s">
        <v>170</v>
      </c>
      <c r="C104" s="133" t="s">
        <v>13</v>
      </c>
      <c r="D104" s="192">
        <v>3.39</v>
      </c>
      <c r="E104" s="134">
        <v>153.30000000000001</v>
      </c>
      <c r="F104" s="135"/>
      <c r="G104" s="135"/>
      <c r="H104" s="37">
        <v>1135.78</v>
      </c>
      <c r="I104" s="8">
        <v>153.30000000000001</v>
      </c>
      <c r="J104" s="6">
        <f>I104+'[6]1'!J117</f>
        <v>153.30000000000001</v>
      </c>
      <c r="K104" s="45">
        <f t="shared" si="48"/>
        <v>0</v>
      </c>
      <c r="L104" s="5">
        <f t="shared" si="49"/>
        <v>519.69000000000005</v>
      </c>
      <c r="M104" s="5">
        <f t="shared" si="50"/>
        <v>519.69000000000005</v>
      </c>
      <c r="N104" s="5">
        <f t="shared" si="51"/>
        <v>519.69000000000005</v>
      </c>
      <c r="O104" s="143">
        <f t="shared" si="52"/>
        <v>0</v>
      </c>
    </row>
    <row r="105" spans="1:15" ht="25.5" x14ac:dyDescent="0.25">
      <c r="A105" s="131" t="s">
        <v>52</v>
      </c>
      <c r="B105" s="132" t="s">
        <v>171</v>
      </c>
      <c r="C105" s="133" t="s">
        <v>13</v>
      </c>
      <c r="D105" s="192">
        <v>4.7699999999999996</v>
      </c>
      <c r="E105" s="134">
        <v>56</v>
      </c>
      <c r="F105" s="135"/>
      <c r="G105" s="135"/>
      <c r="H105" s="37">
        <v>3.21</v>
      </c>
      <c r="I105" s="8">
        <v>56</v>
      </c>
      <c r="J105" s="6">
        <f>I105+'[6]1'!J118</f>
        <v>56</v>
      </c>
      <c r="K105" s="45">
        <f t="shared" si="48"/>
        <v>0</v>
      </c>
      <c r="L105" s="5">
        <f t="shared" si="49"/>
        <v>267.12</v>
      </c>
      <c r="M105" s="5">
        <f t="shared" si="50"/>
        <v>267.12</v>
      </c>
      <c r="N105" s="5">
        <f t="shared" si="51"/>
        <v>267.12</v>
      </c>
      <c r="O105" s="143">
        <f t="shared" si="52"/>
        <v>0</v>
      </c>
    </row>
    <row r="106" spans="1:15" ht="25.5" x14ac:dyDescent="0.25">
      <c r="A106" s="131" t="s">
        <v>53</v>
      </c>
      <c r="B106" s="132" t="s">
        <v>214</v>
      </c>
      <c r="C106" s="133" t="s">
        <v>13</v>
      </c>
      <c r="D106" s="192">
        <v>10.07</v>
      </c>
      <c r="E106" s="134">
        <v>312.2</v>
      </c>
      <c r="F106" s="135"/>
      <c r="G106" s="135"/>
      <c r="H106" s="37"/>
      <c r="I106" s="8">
        <v>312.2</v>
      </c>
      <c r="J106" s="6">
        <f>SUM(G106:I106)</f>
        <v>312.2</v>
      </c>
      <c r="K106" s="45">
        <f t="shared" si="48"/>
        <v>0</v>
      </c>
      <c r="L106" s="5">
        <f t="shared" si="49"/>
        <v>3143.85</v>
      </c>
      <c r="M106" s="5">
        <f t="shared" si="50"/>
        <v>3143.85</v>
      </c>
      <c r="N106" s="5">
        <f t="shared" si="51"/>
        <v>3143.85</v>
      </c>
      <c r="O106" s="143">
        <f t="shared" si="52"/>
        <v>0</v>
      </c>
    </row>
    <row r="107" spans="1:15" ht="25.5" x14ac:dyDescent="0.25">
      <c r="A107" s="131" t="s">
        <v>54</v>
      </c>
      <c r="B107" s="132" t="s">
        <v>172</v>
      </c>
      <c r="C107" s="133" t="s">
        <v>37</v>
      </c>
      <c r="D107" s="192">
        <v>18</v>
      </c>
      <c r="E107" s="134">
        <v>1</v>
      </c>
      <c r="F107" s="135"/>
      <c r="G107" s="135"/>
      <c r="H107" s="37">
        <v>9.14</v>
      </c>
      <c r="I107" s="8">
        <v>1</v>
      </c>
      <c r="J107" s="6">
        <f>I107+'[6]1'!J119</f>
        <v>1</v>
      </c>
      <c r="K107" s="45">
        <f t="shared" si="48"/>
        <v>0</v>
      </c>
      <c r="L107" s="5">
        <f t="shared" si="49"/>
        <v>18</v>
      </c>
      <c r="M107" s="5">
        <f t="shared" si="50"/>
        <v>18</v>
      </c>
      <c r="N107" s="5">
        <f t="shared" si="51"/>
        <v>18</v>
      </c>
      <c r="O107" s="143">
        <f t="shared" si="52"/>
        <v>0</v>
      </c>
    </row>
    <row r="108" spans="1:15" ht="38.25" x14ac:dyDescent="0.25">
      <c r="A108" s="131" t="s">
        <v>55</v>
      </c>
      <c r="B108" s="132" t="s">
        <v>215</v>
      </c>
      <c r="C108" s="133" t="s">
        <v>37</v>
      </c>
      <c r="D108" s="192">
        <v>31.85</v>
      </c>
      <c r="E108" s="134">
        <v>2</v>
      </c>
      <c r="F108" s="135"/>
      <c r="G108" s="135"/>
      <c r="H108" s="37"/>
      <c r="I108" s="8">
        <v>2</v>
      </c>
      <c r="J108" s="6">
        <f>SUM(G108:I108)</f>
        <v>2</v>
      </c>
      <c r="K108" s="45">
        <f t="shared" si="48"/>
        <v>0</v>
      </c>
      <c r="L108" s="5">
        <f t="shared" si="49"/>
        <v>63.7</v>
      </c>
      <c r="M108" s="5">
        <f t="shared" si="50"/>
        <v>63.7</v>
      </c>
      <c r="N108" s="5">
        <f t="shared" si="51"/>
        <v>63.7</v>
      </c>
      <c r="O108" s="143">
        <f t="shared" si="52"/>
        <v>0</v>
      </c>
    </row>
    <row r="109" spans="1:15" ht="25.5" x14ac:dyDescent="0.25">
      <c r="A109" s="131" t="s">
        <v>56</v>
      </c>
      <c r="B109" s="132" t="s">
        <v>216</v>
      </c>
      <c r="C109" s="133" t="s">
        <v>37</v>
      </c>
      <c r="D109" s="192">
        <v>29.16</v>
      </c>
      <c r="E109" s="134">
        <v>1</v>
      </c>
      <c r="F109" s="135"/>
      <c r="G109" s="135"/>
      <c r="H109" s="37"/>
      <c r="I109" s="8">
        <v>1</v>
      </c>
      <c r="J109" s="6">
        <f t="shared" ref="J109:J117" si="53">SUM(G109:I109)</f>
        <v>1</v>
      </c>
      <c r="K109" s="45">
        <f t="shared" si="48"/>
        <v>0</v>
      </c>
      <c r="L109" s="5">
        <f t="shared" si="49"/>
        <v>29.16</v>
      </c>
      <c r="M109" s="5">
        <f t="shared" si="50"/>
        <v>29.16</v>
      </c>
      <c r="N109" s="5">
        <f t="shared" si="51"/>
        <v>29.16</v>
      </c>
      <c r="O109" s="143">
        <f t="shared" si="52"/>
        <v>0</v>
      </c>
    </row>
    <row r="110" spans="1:15" ht="25.5" x14ac:dyDescent="0.25">
      <c r="A110" s="131" t="s">
        <v>57</v>
      </c>
      <c r="B110" s="132" t="s">
        <v>217</v>
      </c>
      <c r="C110" s="133" t="s">
        <v>37</v>
      </c>
      <c r="D110" s="192">
        <v>21.42</v>
      </c>
      <c r="E110" s="134">
        <v>1</v>
      </c>
      <c r="F110" s="135"/>
      <c r="G110" s="135"/>
      <c r="H110" s="37"/>
      <c r="I110" s="8">
        <v>1</v>
      </c>
      <c r="J110" s="6">
        <f t="shared" si="53"/>
        <v>1</v>
      </c>
      <c r="K110" s="45">
        <f t="shared" si="48"/>
        <v>0</v>
      </c>
      <c r="L110" s="5">
        <f t="shared" si="49"/>
        <v>21.42</v>
      </c>
      <c r="M110" s="5">
        <f t="shared" si="50"/>
        <v>21.42</v>
      </c>
      <c r="N110" s="5">
        <f t="shared" si="51"/>
        <v>21.42</v>
      </c>
      <c r="O110" s="143">
        <f t="shared" si="52"/>
        <v>0</v>
      </c>
    </row>
    <row r="111" spans="1:15" ht="25.5" x14ac:dyDescent="0.25">
      <c r="A111" s="131" t="s">
        <v>58</v>
      </c>
      <c r="B111" s="132" t="s">
        <v>217</v>
      </c>
      <c r="C111" s="133" t="s">
        <v>37</v>
      </c>
      <c r="D111" s="192">
        <v>35.28</v>
      </c>
      <c r="E111" s="134">
        <v>2</v>
      </c>
      <c r="F111" s="135"/>
      <c r="G111" s="135"/>
      <c r="H111" s="37"/>
      <c r="I111" s="8">
        <v>2</v>
      </c>
      <c r="J111" s="6">
        <f t="shared" si="53"/>
        <v>2</v>
      </c>
      <c r="K111" s="45">
        <f t="shared" si="48"/>
        <v>0</v>
      </c>
      <c r="L111" s="5">
        <f t="shared" si="49"/>
        <v>70.56</v>
      </c>
      <c r="M111" s="5">
        <f t="shared" si="50"/>
        <v>70.56</v>
      </c>
      <c r="N111" s="5">
        <f t="shared" si="51"/>
        <v>70.56</v>
      </c>
      <c r="O111" s="143">
        <f t="shared" si="52"/>
        <v>0</v>
      </c>
    </row>
    <row r="112" spans="1:15" ht="25.5" x14ac:dyDescent="0.25">
      <c r="A112" s="131" t="s">
        <v>59</v>
      </c>
      <c r="B112" s="132" t="s">
        <v>218</v>
      </c>
      <c r="C112" s="133" t="s">
        <v>37</v>
      </c>
      <c r="D112" s="192">
        <v>24.72</v>
      </c>
      <c r="E112" s="134">
        <v>5</v>
      </c>
      <c r="F112" s="135"/>
      <c r="G112" s="135"/>
      <c r="H112" s="37"/>
      <c r="I112" s="8">
        <v>5</v>
      </c>
      <c r="J112" s="6">
        <f t="shared" si="53"/>
        <v>5</v>
      </c>
      <c r="K112" s="45">
        <f t="shared" si="48"/>
        <v>0</v>
      </c>
      <c r="L112" s="5">
        <f t="shared" si="49"/>
        <v>123.6</v>
      </c>
      <c r="M112" s="5">
        <f t="shared" si="50"/>
        <v>123.6</v>
      </c>
      <c r="N112" s="5">
        <f t="shared" si="51"/>
        <v>123.6</v>
      </c>
      <c r="O112" s="143">
        <f t="shared" si="52"/>
        <v>0</v>
      </c>
    </row>
    <row r="113" spans="1:18" x14ac:dyDescent="0.25">
      <c r="A113" s="131" t="s">
        <v>60</v>
      </c>
      <c r="B113" s="132" t="s">
        <v>219</v>
      </c>
      <c r="C113" s="133" t="s">
        <v>37</v>
      </c>
      <c r="D113" s="192">
        <v>46.1</v>
      </c>
      <c r="E113" s="134">
        <v>1</v>
      </c>
      <c r="F113" s="135"/>
      <c r="G113" s="135"/>
      <c r="H113" s="37"/>
      <c r="I113" s="8">
        <v>1</v>
      </c>
      <c r="J113" s="6">
        <f t="shared" si="53"/>
        <v>1</v>
      </c>
      <c r="K113" s="45">
        <f t="shared" si="48"/>
        <v>0</v>
      </c>
      <c r="L113" s="5">
        <f t="shared" si="49"/>
        <v>46.1</v>
      </c>
      <c r="M113" s="5">
        <f t="shared" si="50"/>
        <v>46.1</v>
      </c>
      <c r="N113" s="5">
        <f t="shared" si="51"/>
        <v>46.1</v>
      </c>
      <c r="O113" s="143">
        <f t="shared" si="52"/>
        <v>0</v>
      </c>
    </row>
    <row r="114" spans="1:18" ht="38.25" x14ac:dyDescent="0.25">
      <c r="A114" s="131" t="s">
        <v>229</v>
      </c>
      <c r="B114" s="132" t="s">
        <v>220</v>
      </c>
      <c r="C114" s="133" t="s">
        <v>13</v>
      </c>
      <c r="D114" s="192">
        <v>9.64</v>
      </c>
      <c r="E114" s="134">
        <v>122.8</v>
      </c>
      <c r="F114" s="135"/>
      <c r="G114" s="135"/>
      <c r="H114" s="37"/>
      <c r="I114" s="8">
        <v>122.8</v>
      </c>
      <c r="J114" s="6">
        <f t="shared" si="53"/>
        <v>122.8</v>
      </c>
      <c r="K114" s="45">
        <f t="shared" si="48"/>
        <v>0</v>
      </c>
      <c r="L114" s="5">
        <f t="shared" si="49"/>
        <v>1183.79</v>
      </c>
      <c r="M114" s="5">
        <f t="shared" si="50"/>
        <v>1183.79</v>
      </c>
      <c r="N114" s="5">
        <f t="shared" si="51"/>
        <v>1183.79</v>
      </c>
      <c r="O114" s="143">
        <f t="shared" si="52"/>
        <v>0</v>
      </c>
    </row>
    <row r="115" spans="1:18" ht="25.5" x14ac:dyDescent="0.25">
      <c r="A115" s="131" t="s">
        <v>230</v>
      </c>
      <c r="B115" s="132" t="s">
        <v>174</v>
      </c>
      <c r="C115" s="133" t="s">
        <v>37</v>
      </c>
      <c r="D115" s="192">
        <v>57.91</v>
      </c>
      <c r="E115" s="134">
        <v>7</v>
      </c>
      <c r="F115" s="135"/>
      <c r="G115" s="135"/>
      <c r="H115" s="37"/>
      <c r="I115" s="8">
        <v>7</v>
      </c>
      <c r="J115" s="6">
        <f t="shared" si="53"/>
        <v>7</v>
      </c>
      <c r="K115" s="45">
        <f t="shared" si="48"/>
        <v>0</v>
      </c>
      <c r="L115" s="5">
        <f t="shared" si="49"/>
        <v>405.37</v>
      </c>
      <c r="M115" s="5">
        <f t="shared" si="50"/>
        <v>405.37</v>
      </c>
      <c r="N115" s="5">
        <f t="shared" si="51"/>
        <v>405.37</v>
      </c>
      <c r="O115" s="143">
        <f t="shared" si="52"/>
        <v>0</v>
      </c>
    </row>
    <row r="116" spans="1:18" x14ac:dyDescent="0.25">
      <c r="A116" s="131" t="s">
        <v>231</v>
      </c>
      <c r="B116" s="132" t="s">
        <v>221</v>
      </c>
      <c r="C116" s="133" t="s">
        <v>37</v>
      </c>
      <c r="D116" s="192">
        <v>0.11</v>
      </c>
      <c r="E116" s="134">
        <v>112</v>
      </c>
      <c r="F116" s="135"/>
      <c r="G116" s="135"/>
      <c r="H116" s="37"/>
      <c r="I116" s="8">
        <v>112</v>
      </c>
      <c r="J116" s="6">
        <f t="shared" si="53"/>
        <v>112</v>
      </c>
      <c r="K116" s="45">
        <f t="shared" si="48"/>
        <v>0</v>
      </c>
      <c r="L116" s="5">
        <f t="shared" si="49"/>
        <v>12.32</v>
      </c>
      <c r="M116" s="5">
        <f t="shared" si="50"/>
        <v>12.32</v>
      </c>
      <c r="N116" s="5">
        <f t="shared" si="51"/>
        <v>12.32</v>
      </c>
      <c r="O116" s="143">
        <f t="shared" si="52"/>
        <v>0</v>
      </c>
    </row>
    <row r="117" spans="1:18" ht="25.5" x14ac:dyDescent="0.25">
      <c r="A117" s="131" t="s">
        <v>61</v>
      </c>
      <c r="B117" s="132" t="s">
        <v>222</v>
      </c>
      <c r="C117" s="133" t="s">
        <v>37</v>
      </c>
      <c r="D117" s="192">
        <v>17.82</v>
      </c>
      <c r="E117" s="134">
        <v>4</v>
      </c>
      <c r="F117" s="135"/>
      <c r="G117" s="135"/>
      <c r="H117" s="37"/>
      <c r="I117" s="8">
        <v>4</v>
      </c>
      <c r="J117" s="6">
        <f t="shared" si="53"/>
        <v>4</v>
      </c>
      <c r="K117" s="45">
        <f t="shared" si="48"/>
        <v>0</v>
      </c>
      <c r="L117" s="5">
        <f t="shared" si="49"/>
        <v>71.28</v>
      </c>
      <c r="M117" s="5">
        <f t="shared" si="50"/>
        <v>71.28</v>
      </c>
      <c r="N117" s="5">
        <f t="shared" si="51"/>
        <v>71.28</v>
      </c>
      <c r="O117" s="143">
        <f t="shared" si="52"/>
        <v>0</v>
      </c>
    </row>
    <row r="118" spans="1:18" ht="25.5" x14ac:dyDescent="0.25">
      <c r="A118" s="131" t="s">
        <v>232</v>
      </c>
      <c r="B118" s="132" t="s">
        <v>223</v>
      </c>
      <c r="C118" s="133" t="s">
        <v>37</v>
      </c>
      <c r="D118" s="192">
        <v>36.04</v>
      </c>
      <c r="E118" s="134">
        <v>1</v>
      </c>
      <c r="F118" s="135"/>
      <c r="G118" s="135"/>
      <c r="H118" s="37"/>
      <c r="I118" s="8">
        <v>1</v>
      </c>
      <c r="J118" s="6">
        <f>G118+I118</f>
        <v>1</v>
      </c>
      <c r="K118" s="45">
        <f t="shared" si="48"/>
        <v>0</v>
      </c>
      <c r="L118" s="5">
        <f t="shared" si="49"/>
        <v>36.04</v>
      </c>
      <c r="M118" s="5">
        <f t="shared" si="50"/>
        <v>36.04</v>
      </c>
      <c r="N118" s="5">
        <f t="shared" si="51"/>
        <v>36.04</v>
      </c>
      <c r="O118" s="143">
        <f t="shared" si="52"/>
        <v>0</v>
      </c>
    </row>
    <row r="119" spans="1:18" ht="25.5" x14ac:dyDescent="0.25">
      <c r="A119" s="131" t="s">
        <v>210</v>
      </c>
      <c r="B119" s="132" t="s">
        <v>173</v>
      </c>
      <c r="C119" s="133" t="s">
        <v>37</v>
      </c>
      <c r="D119" s="192">
        <v>9.39</v>
      </c>
      <c r="E119" s="134">
        <v>3</v>
      </c>
      <c r="F119" s="135"/>
      <c r="G119" s="135"/>
      <c r="H119" s="37">
        <v>7.86</v>
      </c>
      <c r="I119" s="8">
        <v>3</v>
      </c>
      <c r="J119" s="6">
        <f t="shared" ref="J119:J122" si="54">G119+I119</f>
        <v>3</v>
      </c>
      <c r="K119" s="45">
        <f t="shared" si="48"/>
        <v>0</v>
      </c>
      <c r="L119" s="5">
        <f t="shared" si="49"/>
        <v>28.17</v>
      </c>
      <c r="M119" s="5">
        <f t="shared" si="50"/>
        <v>28.17</v>
      </c>
      <c r="N119" s="5">
        <f t="shared" si="51"/>
        <v>28.17</v>
      </c>
      <c r="O119" s="143">
        <f t="shared" si="52"/>
        <v>0</v>
      </c>
    </row>
    <row r="120" spans="1:18" ht="25.5" x14ac:dyDescent="0.25">
      <c r="A120" s="131" t="s">
        <v>211</v>
      </c>
      <c r="B120" s="132" t="s">
        <v>224</v>
      </c>
      <c r="C120" s="133" t="s">
        <v>37</v>
      </c>
      <c r="D120" s="192">
        <v>10.55</v>
      </c>
      <c r="E120" s="134">
        <v>1</v>
      </c>
      <c r="F120" s="135"/>
      <c r="G120" s="135"/>
      <c r="H120" s="37">
        <v>12.26</v>
      </c>
      <c r="I120" s="8">
        <v>1</v>
      </c>
      <c r="J120" s="6">
        <f t="shared" si="54"/>
        <v>1</v>
      </c>
      <c r="K120" s="45">
        <f t="shared" si="48"/>
        <v>0</v>
      </c>
      <c r="L120" s="5">
        <f t="shared" si="49"/>
        <v>10.55</v>
      </c>
      <c r="M120" s="5">
        <f t="shared" si="50"/>
        <v>10.55</v>
      </c>
      <c r="N120" s="5">
        <f t="shared" si="51"/>
        <v>10.55</v>
      </c>
      <c r="O120" s="143">
        <f t="shared" si="52"/>
        <v>0</v>
      </c>
    </row>
    <row r="121" spans="1:18" ht="25.5" x14ac:dyDescent="0.25">
      <c r="A121" s="131" t="s">
        <v>233</v>
      </c>
      <c r="B121" s="132" t="s">
        <v>225</v>
      </c>
      <c r="C121" s="133" t="s">
        <v>37</v>
      </c>
      <c r="D121" s="192">
        <v>11.53</v>
      </c>
      <c r="E121" s="134">
        <v>1</v>
      </c>
      <c r="F121" s="135"/>
      <c r="G121" s="135"/>
      <c r="H121" s="37">
        <v>9.01</v>
      </c>
      <c r="I121" s="8">
        <v>1</v>
      </c>
      <c r="J121" s="6">
        <f t="shared" si="54"/>
        <v>1</v>
      </c>
      <c r="K121" s="45">
        <f t="shared" si="48"/>
        <v>0</v>
      </c>
      <c r="L121" s="5">
        <f t="shared" si="49"/>
        <v>11.53</v>
      </c>
      <c r="M121" s="5">
        <f t="shared" si="50"/>
        <v>11.53</v>
      </c>
      <c r="N121" s="5">
        <f t="shared" si="51"/>
        <v>11.53</v>
      </c>
      <c r="O121" s="143">
        <f t="shared" si="52"/>
        <v>0</v>
      </c>
    </row>
    <row r="122" spans="1:18" ht="38.25" x14ac:dyDescent="0.25">
      <c r="A122" s="131" t="s">
        <v>234</v>
      </c>
      <c r="B122" s="145" t="s">
        <v>226</v>
      </c>
      <c r="C122" s="133" t="s">
        <v>37</v>
      </c>
      <c r="D122" s="192">
        <v>72.23</v>
      </c>
      <c r="E122" s="134">
        <v>1</v>
      </c>
      <c r="F122" s="135"/>
      <c r="G122" s="135"/>
      <c r="H122" s="37"/>
      <c r="I122" s="8">
        <v>1</v>
      </c>
      <c r="J122" s="6">
        <f t="shared" si="54"/>
        <v>1</v>
      </c>
      <c r="K122" s="45">
        <f t="shared" si="48"/>
        <v>0</v>
      </c>
      <c r="L122" s="5">
        <f t="shared" ref="L122" si="55">ROUND(E122*D122,2)</f>
        <v>72.23</v>
      </c>
      <c r="M122" s="5">
        <f t="shared" si="50"/>
        <v>72.23</v>
      </c>
      <c r="N122" s="5">
        <f t="shared" ref="N122" si="56">ROUND(J122*D122,2)</f>
        <v>72.23</v>
      </c>
      <c r="O122" s="143">
        <f t="shared" si="52"/>
        <v>0</v>
      </c>
    </row>
    <row r="123" spans="1:18" x14ac:dyDescent="0.25">
      <c r="A123" s="131"/>
      <c r="B123" s="145"/>
      <c r="C123" s="133"/>
      <c r="D123" s="134"/>
      <c r="E123" s="134"/>
      <c r="F123" s="135"/>
      <c r="G123" s="135"/>
      <c r="H123" s="37"/>
      <c r="I123" s="8"/>
      <c r="J123" s="6"/>
      <c r="K123" s="45"/>
      <c r="L123" s="7">
        <f>SUM(L100:L122)</f>
        <v>6650.2</v>
      </c>
      <c r="M123" s="7">
        <f>SUM(M100:M122)</f>
        <v>6650.2</v>
      </c>
      <c r="N123" s="7">
        <f>SUM(N100:N122)</f>
        <v>6650.2</v>
      </c>
      <c r="O123" s="124"/>
    </row>
    <row r="124" spans="1:18" x14ac:dyDescent="0.25">
      <c r="A124" s="191" t="s">
        <v>62</v>
      </c>
      <c r="B124" s="190" t="s">
        <v>167</v>
      </c>
      <c r="C124" s="126"/>
      <c r="D124" s="127"/>
      <c r="E124" s="125"/>
      <c r="F124" s="128"/>
      <c r="G124" s="128"/>
      <c r="H124" s="43">
        <v>70.239999999999995</v>
      </c>
      <c r="I124" s="44"/>
      <c r="J124" s="45"/>
      <c r="K124" s="57"/>
      <c r="L124" s="40"/>
      <c r="M124" s="40"/>
      <c r="N124" s="40"/>
      <c r="O124" s="176">
        <f>SUM(O125:O125)</f>
        <v>0</v>
      </c>
    </row>
    <row r="125" spans="1:18" x14ac:dyDescent="0.25">
      <c r="A125" s="131" t="s">
        <v>63</v>
      </c>
      <c r="B125" s="132" t="s">
        <v>227</v>
      </c>
      <c r="C125" s="133" t="s">
        <v>8</v>
      </c>
      <c r="D125" s="192">
        <v>1.74</v>
      </c>
      <c r="E125" s="134">
        <v>35.44</v>
      </c>
      <c r="F125" s="135"/>
      <c r="G125" s="135"/>
      <c r="H125" s="37">
        <v>11.32</v>
      </c>
      <c r="I125" s="8">
        <v>35.44</v>
      </c>
      <c r="J125" s="6">
        <f>I125+'[6]1'!J138</f>
        <v>35.44</v>
      </c>
      <c r="K125" s="45">
        <f t="shared" ref="K125" si="57">E125-J125</f>
        <v>0</v>
      </c>
      <c r="L125" s="5">
        <f t="shared" ref="L125" si="58">ROUND(E125*D125,2)</f>
        <v>61.67</v>
      </c>
      <c r="M125" s="5">
        <f t="shared" ref="M125" si="59">ROUND(I125*D125,2)</f>
        <v>61.67</v>
      </c>
      <c r="N125" s="5">
        <f t="shared" ref="N125" si="60">ROUND(J125*D125,2)</f>
        <v>61.67</v>
      </c>
      <c r="O125" s="143">
        <f t="shared" ref="O125" si="61">L125-N125</f>
        <v>0</v>
      </c>
    </row>
    <row r="126" spans="1:18" x14ac:dyDescent="0.25">
      <c r="A126" s="135"/>
      <c r="B126" s="135"/>
      <c r="C126" s="135"/>
      <c r="D126" s="158"/>
      <c r="E126" s="158"/>
      <c r="F126" s="135"/>
      <c r="G126" s="135"/>
      <c r="H126" s="159"/>
      <c r="I126" s="8"/>
      <c r="J126" s="10"/>
      <c r="K126" s="58"/>
      <c r="L126" s="7">
        <f>SUM(L125:L125)</f>
        <v>61.67</v>
      </c>
      <c r="M126" s="7">
        <f>SUM(M125:M125)</f>
        <v>61.67</v>
      </c>
      <c r="N126" s="7">
        <f>SUM(N125:N125)</f>
        <v>61.67</v>
      </c>
      <c r="O126" s="124"/>
    </row>
    <row r="127" spans="1:18" x14ac:dyDescent="0.25">
      <c r="A127" s="273" t="s">
        <v>64</v>
      </c>
      <c r="B127" s="274"/>
      <c r="C127" s="274"/>
      <c r="D127" s="274"/>
      <c r="E127" s="166"/>
      <c r="F127" s="167"/>
      <c r="G127" s="167"/>
      <c r="H127" s="168"/>
      <c r="I127" s="169"/>
      <c r="J127" s="170"/>
      <c r="K127" s="170"/>
      <c r="L127" s="177">
        <f>SUM(L126,L123,L98,L95,L87,L80,L74,L65,L59,L45,L21,L17)</f>
        <v>48564.450000000004</v>
      </c>
      <c r="M127" s="177">
        <f>SUM(M126,M123,M98,M95,M87,M80,M74,M65,M59,M45,M21,M17)+0.02</f>
        <v>32438.289999999997</v>
      </c>
      <c r="N127" s="177">
        <f t="shared" ref="N127" si="62">SUM(N126,N123,N98,N95,N87,N80,N74,N65,N59,N45,N21,N17)</f>
        <v>48564.450000000004</v>
      </c>
      <c r="O127" s="177">
        <f>L127-N127</f>
        <v>0</v>
      </c>
      <c r="R127" s="248">
        <f>M127-L127</f>
        <v>-16126.160000000007</v>
      </c>
    </row>
    <row r="128" spans="1:18" x14ac:dyDescent="0.25">
      <c r="M128" s="11">
        <f>ROUND(M127/L127,4)</f>
        <v>0.66790000000000005</v>
      </c>
      <c r="N128" s="11">
        <f>ROUND(N127/L127,4)</f>
        <v>1</v>
      </c>
    </row>
    <row r="129" spans="2:15" x14ac:dyDescent="0.25">
      <c r="M129" s="12"/>
    </row>
    <row r="130" spans="2:15" x14ac:dyDescent="0.25">
      <c r="B130" s="98"/>
      <c r="C130" s="100"/>
      <c r="D130" s="100"/>
    </row>
    <row r="131" spans="2:15" x14ac:dyDescent="0.25">
      <c r="B131" s="102" t="s">
        <v>92</v>
      </c>
      <c r="C131" s="99"/>
      <c r="D131" s="272" t="s">
        <v>93</v>
      </c>
      <c r="E131" s="272"/>
      <c r="F131" s="272"/>
      <c r="G131" s="272"/>
      <c r="H131" s="272"/>
      <c r="I131" s="272"/>
      <c r="L131" s="267" t="s">
        <v>95</v>
      </c>
      <c r="M131" s="268"/>
      <c r="N131" s="268"/>
      <c r="O131" s="268"/>
    </row>
    <row r="132" spans="2:15" x14ac:dyDescent="0.25">
      <c r="D132" s="101"/>
      <c r="E132" s="271" t="s">
        <v>94</v>
      </c>
      <c r="F132" s="271"/>
      <c r="G132" s="271"/>
      <c r="H132" s="101"/>
      <c r="L132" s="269" t="s">
        <v>96</v>
      </c>
      <c r="M132" s="270"/>
      <c r="N132" s="270"/>
      <c r="O132" s="270"/>
    </row>
  </sheetData>
  <mergeCells count="38">
    <mergeCell ref="C3:D3"/>
    <mergeCell ref="C4:D4"/>
    <mergeCell ref="G10:G12"/>
    <mergeCell ref="E4:G4"/>
    <mergeCell ref="E9:J9"/>
    <mergeCell ref="J3:O3"/>
    <mergeCell ref="K4:L4"/>
    <mergeCell ref="N8:O8"/>
    <mergeCell ref="K5:L5"/>
    <mergeCell ref="K8:L8"/>
    <mergeCell ref="N10:N12"/>
    <mergeCell ref="L10:L12"/>
    <mergeCell ref="I10:I12"/>
    <mergeCell ref="C5:D5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O9:O12"/>
    <mergeCell ref="M10:M12"/>
    <mergeCell ref="E10:E12"/>
    <mergeCell ref="C9:C12"/>
    <mergeCell ref="D9:D12"/>
    <mergeCell ref="A3:B3"/>
    <mergeCell ref="A6:D7"/>
    <mergeCell ref="J10:J12"/>
    <mergeCell ref="K9:K12"/>
    <mergeCell ref="L131:O131"/>
    <mergeCell ref="L132:O132"/>
    <mergeCell ref="E132:G132"/>
    <mergeCell ref="D131:I131"/>
    <mergeCell ref="A127:D127"/>
  </mergeCells>
  <pageMargins left="0.51181102362204722" right="0.51181102362204722" top="0.78740157480314965" bottom="0.78740157480314965" header="0.31496062992125984" footer="0.31496062992125984"/>
  <pageSetup paperSize="9" scale="64" fitToHeight="0" orientation="landscape" r:id="rId1"/>
  <headerFooter>
    <oddHeader>&amp;RBM02 - PLANILHA DA SALA DE RAIO-X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S324"/>
  <sheetViews>
    <sheetView view="pageBreakPreview" zoomScaleNormal="100" zoomScaleSheetLayoutView="100" workbookViewId="0">
      <selection activeCell="F15" sqref="F15"/>
    </sheetView>
  </sheetViews>
  <sheetFormatPr defaultColWidth="9.140625" defaultRowHeight="12.75" x14ac:dyDescent="0.2"/>
  <cols>
    <col min="1" max="1" width="36.5703125" style="18" customWidth="1"/>
    <col min="2" max="2" width="12.28515625" style="18" customWidth="1"/>
    <col min="3" max="3" width="8.5703125" style="18" customWidth="1"/>
    <col min="4" max="4" width="7.5703125" style="18" customWidth="1"/>
    <col min="5" max="5" width="6.7109375" style="18" customWidth="1"/>
    <col min="6" max="6" width="8.5703125" style="18" customWidth="1"/>
    <col min="7" max="7" width="7.28515625" style="18" customWidth="1"/>
    <col min="8" max="8" width="8.5703125" style="18" customWidth="1"/>
    <col min="9" max="9" width="7.85546875" style="18" customWidth="1"/>
    <col min="10" max="10" width="8.28515625" style="18" customWidth="1"/>
    <col min="11" max="11" width="6.85546875" style="18" customWidth="1"/>
    <col min="12" max="12" width="5.7109375" style="18" customWidth="1"/>
    <col min="13" max="13" width="9.5703125" style="18" customWidth="1"/>
    <col min="14" max="14" width="12.42578125" style="17" customWidth="1"/>
    <col min="15" max="15" width="7.7109375" style="18" customWidth="1"/>
    <col min="16" max="16" width="6" style="18" customWidth="1"/>
    <col min="17" max="17" width="5.28515625" style="18" customWidth="1"/>
    <col min="18" max="16384" width="9.140625" style="18"/>
  </cols>
  <sheetData>
    <row r="1" spans="1:18" s="16" customFormat="1" ht="108.75" customHeight="1" x14ac:dyDescent="0.25">
      <c r="A1" s="357"/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</row>
    <row r="2" spans="1:18" ht="18.75" x14ac:dyDescent="0.2">
      <c r="A2" s="358" t="str">
        <f>[7]Orçamento!$A$2:$H$2</f>
        <v>PREFEITURA MUNICIPAL DE ITABAIANA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</row>
    <row r="3" spans="1:18" x14ac:dyDescent="0.2">
      <c r="A3" s="19"/>
      <c r="B3" s="13"/>
      <c r="C3" s="14"/>
      <c r="D3" s="20"/>
      <c r="E3" s="15"/>
      <c r="F3" s="21"/>
      <c r="G3" s="21"/>
    </row>
    <row r="4" spans="1:18" ht="12" customHeight="1" x14ac:dyDescent="0.2">
      <c r="A4" s="359" t="s">
        <v>65</v>
      </c>
      <c r="B4" s="360"/>
      <c r="C4" s="360"/>
      <c r="D4" s="360"/>
      <c r="E4" s="360"/>
      <c r="F4" s="360"/>
      <c r="G4" s="360"/>
      <c r="H4" s="360"/>
      <c r="I4" s="360"/>
      <c r="J4" s="360"/>
      <c r="K4" s="360"/>
      <c r="L4" s="360"/>
      <c r="M4" s="361"/>
    </row>
    <row r="5" spans="1:18" ht="12" customHeight="1" x14ac:dyDescent="0.2">
      <c r="A5" s="362"/>
      <c r="B5" s="363"/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4"/>
    </row>
    <row r="6" spans="1:18" ht="12.75" hidden="1" customHeight="1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8" ht="12.75" customHeight="1" x14ac:dyDescent="0.2">
      <c r="A7" s="70" t="s">
        <v>84</v>
      </c>
      <c r="B7" s="366" t="s">
        <v>261</v>
      </c>
      <c r="C7" s="367"/>
      <c r="D7" s="367"/>
      <c r="E7" s="367"/>
      <c r="F7" s="367"/>
      <c r="G7" s="367"/>
      <c r="H7" s="367"/>
      <c r="I7" s="367"/>
      <c r="J7" s="369" t="s">
        <v>265</v>
      </c>
      <c r="K7" s="370"/>
      <c r="L7" s="370"/>
      <c r="M7" s="371"/>
    </row>
    <row r="8" spans="1:18" ht="12.75" customHeight="1" x14ac:dyDescent="0.2">
      <c r="A8" s="71" t="s">
        <v>85</v>
      </c>
      <c r="B8" s="366" t="s">
        <v>239</v>
      </c>
      <c r="C8" s="367"/>
      <c r="D8" s="367"/>
      <c r="E8" s="367"/>
      <c r="F8" s="367"/>
      <c r="G8" s="367"/>
      <c r="H8" s="367"/>
      <c r="I8" s="367"/>
      <c r="J8" s="372"/>
      <c r="K8" s="373"/>
      <c r="L8" s="373"/>
      <c r="M8" s="374"/>
    </row>
    <row r="9" spans="1:18" ht="12.75" customHeight="1" x14ac:dyDescent="0.2">
      <c r="A9" s="72" t="s">
        <v>86</v>
      </c>
      <c r="B9" s="368">
        <v>44175</v>
      </c>
      <c r="C9" s="368"/>
      <c r="D9" s="368"/>
      <c r="E9" s="73" t="s">
        <v>87</v>
      </c>
      <c r="F9" s="368">
        <v>44350</v>
      </c>
      <c r="G9" s="368"/>
      <c r="H9" s="368"/>
      <c r="I9" s="368"/>
      <c r="J9" s="375"/>
      <c r="K9" s="376"/>
      <c r="L9" s="376"/>
      <c r="M9" s="377"/>
    </row>
    <row r="10" spans="1:18" ht="25.5" customHeight="1" x14ac:dyDescent="0.2">
      <c r="A10" s="365"/>
      <c r="B10" s="365"/>
      <c r="C10" s="365"/>
      <c r="D10" s="365"/>
      <c r="E10" s="365"/>
      <c r="F10" s="365"/>
      <c r="G10" s="365"/>
      <c r="H10" s="365"/>
      <c r="I10" s="365"/>
      <c r="J10" s="365"/>
      <c r="K10" s="365"/>
      <c r="L10" s="365"/>
      <c r="M10" s="365"/>
    </row>
    <row r="11" spans="1:18" s="17" customFormat="1" ht="15" x14ac:dyDescent="0.25">
      <c r="A11" s="326" t="s">
        <v>106</v>
      </c>
      <c r="B11" s="327"/>
      <c r="C11" s="327"/>
      <c r="D11" s="327"/>
      <c r="E11" s="327"/>
      <c r="F11" s="327"/>
      <c r="G11" s="327"/>
      <c r="H11" s="327"/>
      <c r="I11" s="327"/>
      <c r="J11" s="327"/>
      <c r="K11" s="327"/>
      <c r="L11" s="327"/>
      <c r="M11" s="327"/>
      <c r="O11" s="18"/>
      <c r="P11" s="18"/>
      <c r="Q11" s="18"/>
      <c r="R11" s="18"/>
    </row>
    <row r="12" spans="1:18" s="17" customFormat="1" ht="33" customHeight="1" x14ac:dyDescent="0.2">
      <c r="A12" s="338" t="s">
        <v>107</v>
      </c>
      <c r="B12" s="339"/>
      <c r="C12" s="339"/>
      <c r="D12" s="339"/>
      <c r="E12" s="339"/>
      <c r="F12" s="339"/>
      <c r="G12" s="339"/>
      <c r="H12" s="339"/>
      <c r="I12" s="339"/>
      <c r="J12" s="339"/>
      <c r="K12" s="339"/>
      <c r="L12" s="339"/>
      <c r="M12" s="340"/>
      <c r="O12" s="18"/>
      <c r="P12" s="18"/>
      <c r="Q12" s="18"/>
      <c r="R12" s="18"/>
    </row>
    <row r="14" spans="1:18" s="17" customFormat="1" ht="15" customHeight="1" x14ac:dyDescent="0.2">
      <c r="A14" s="18"/>
      <c r="B14" s="332" t="s">
        <v>109</v>
      </c>
      <c r="C14" s="333"/>
      <c r="D14" s="334" t="s">
        <v>103</v>
      </c>
      <c r="E14" s="335"/>
      <c r="F14" s="334" t="s">
        <v>243</v>
      </c>
      <c r="G14" s="335"/>
      <c r="H14" s="334" t="s">
        <v>67</v>
      </c>
      <c r="I14" s="335"/>
      <c r="J14" s="331"/>
      <c r="K14" s="331"/>
      <c r="L14" s="18"/>
      <c r="M14" s="18"/>
      <c r="O14" s="18"/>
      <c r="P14" s="18"/>
      <c r="Q14" s="18"/>
      <c r="R14" s="18"/>
    </row>
    <row r="15" spans="1:18" s="116" customFormat="1" ht="15" customHeight="1" x14ac:dyDescent="0.25">
      <c r="A15" s="202" t="s">
        <v>300</v>
      </c>
      <c r="B15" s="183">
        <v>3.77</v>
      </c>
      <c r="C15" s="184" t="s">
        <v>104</v>
      </c>
      <c r="D15" s="231">
        <v>2.7</v>
      </c>
      <c r="E15" s="65" t="s">
        <v>104</v>
      </c>
      <c r="F15" s="186">
        <v>1</v>
      </c>
      <c r="G15" s="181" t="s">
        <v>105</v>
      </c>
      <c r="H15" s="231">
        <f t="shared" ref="H15" si="0">ROUND(B15*D15*F15,2)</f>
        <v>10.18</v>
      </c>
      <c r="I15" s="244" t="s">
        <v>8</v>
      </c>
      <c r="J15" s="178"/>
      <c r="K15" s="178"/>
      <c r="L15" s="18"/>
      <c r="M15" s="18"/>
      <c r="O15" s="18"/>
      <c r="P15" s="18"/>
      <c r="Q15" s="18"/>
      <c r="R15" s="18"/>
    </row>
    <row r="16" spans="1:18" s="116" customFormat="1" ht="14.25" customHeight="1" x14ac:dyDescent="0.2">
      <c r="A16" s="59" t="s">
        <v>244</v>
      </c>
      <c r="B16" s="203">
        <f>SUM(H15:H15)</f>
        <v>10.18</v>
      </c>
      <c r="C16" s="179" t="s">
        <v>8</v>
      </c>
      <c r="D16" s="97"/>
      <c r="E16" s="97"/>
      <c r="F16" s="97"/>
      <c r="G16" s="97"/>
      <c r="H16" s="97"/>
      <c r="I16" s="173"/>
      <c r="J16" s="97"/>
      <c r="K16" s="173"/>
      <c r="L16" s="18"/>
      <c r="M16" s="18"/>
      <c r="O16" s="18"/>
      <c r="P16" s="18"/>
      <c r="Q16" s="18"/>
      <c r="R16" s="18"/>
    </row>
    <row r="17" spans="1:18" s="116" customFormat="1" ht="14.25" customHeight="1" x14ac:dyDescent="0.2">
      <c r="A17" s="61"/>
      <c r="B17" s="174"/>
      <c r="C17" s="97"/>
      <c r="D17" s="97"/>
      <c r="E17" s="97"/>
      <c r="F17" s="97"/>
      <c r="G17" s="97"/>
      <c r="H17" s="97"/>
      <c r="I17" s="173"/>
      <c r="J17" s="97"/>
      <c r="K17" s="173"/>
      <c r="L17" s="18"/>
      <c r="M17" s="18"/>
      <c r="O17" s="18"/>
      <c r="P17" s="18"/>
      <c r="Q17" s="18"/>
      <c r="R17" s="18"/>
    </row>
    <row r="18" spans="1:18" s="17" customFormat="1" ht="14.25" customHeight="1" x14ac:dyDescent="0.2">
      <c r="A18" s="314" t="s">
        <v>88</v>
      </c>
      <c r="B18" s="315"/>
      <c r="C18" s="315"/>
      <c r="D18" s="315"/>
      <c r="E18" s="315"/>
      <c r="F18" s="315"/>
      <c r="G18" s="315"/>
      <c r="H18" s="315"/>
      <c r="I18" s="316"/>
      <c r="J18" s="77">
        <f>B16</f>
        <v>10.18</v>
      </c>
      <c r="K18" s="78" t="s">
        <v>8</v>
      </c>
      <c r="L18" s="86"/>
      <c r="M18" s="87"/>
      <c r="O18" s="18"/>
      <c r="P18" s="18"/>
      <c r="Q18" s="18"/>
      <c r="R18" s="18"/>
    </row>
    <row r="19" spans="1:18" s="17" customFormat="1" ht="15" x14ac:dyDescent="0.2">
      <c r="A19" s="61"/>
      <c r="B19" s="28"/>
      <c r="C19" s="29"/>
      <c r="D19" s="25"/>
      <c r="E19" s="25"/>
      <c r="F19" s="18"/>
      <c r="G19" s="25"/>
      <c r="H19" s="27"/>
      <c r="I19" s="27"/>
      <c r="J19" s="26"/>
      <c r="K19" s="27"/>
      <c r="L19" s="18"/>
      <c r="M19" s="18"/>
      <c r="O19" s="18"/>
      <c r="P19" s="18"/>
      <c r="Q19" s="18"/>
      <c r="R19" s="18"/>
    </row>
    <row r="20" spans="1:18" s="17" customFormat="1" ht="15" x14ac:dyDescent="0.2">
      <c r="A20" s="317" t="s">
        <v>89</v>
      </c>
      <c r="B20" s="318"/>
      <c r="C20" s="318"/>
      <c r="D20" s="318"/>
      <c r="E20" s="318"/>
      <c r="F20" s="318"/>
      <c r="G20" s="318"/>
      <c r="H20" s="318"/>
      <c r="I20" s="319"/>
      <c r="J20" s="84">
        <v>66.47</v>
      </c>
      <c r="K20" s="91" t="s">
        <v>8</v>
      </c>
      <c r="L20" s="85"/>
      <c r="M20" s="63"/>
      <c r="O20" s="18"/>
      <c r="P20" s="18"/>
      <c r="Q20" s="18"/>
      <c r="R20" s="18"/>
    </row>
    <row r="21" spans="1:18" s="17" customFormat="1" ht="15" x14ac:dyDescent="0.2">
      <c r="A21" s="320" t="s">
        <v>90</v>
      </c>
      <c r="B21" s="321"/>
      <c r="C21" s="321"/>
      <c r="D21" s="321"/>
      <c r="E21" s="321"/>
      <c r="F21" s="321"/>
      <c r="G21" s="321"/>
      <c r="H21" s="321"/>
      <c r="I21" s="322"/>
      <c r="J21" s="89">
        <f>J18</f>
        <v>10.18</v>
      </c>
      <c r="K21" s="92" t="s">
        <v>8</v>
      </c>
      <c r="L21" s="82"/>
      <c r="M21" s="83"/>
      <c r="O21" s="18"/>
      <c r="P21" s="18"/>
      <c r="Q21" s="18"/>
      <c r="R21" s="18"/>
    </row>
    <row r="22" spans="1:18" s="17" customFormat="1" ht="15" x14ac:dyDescent="0.2">
      <c r="A22" s="323" t="s">
        <v>91</v>
      </c>
      <c r="B22" s="324"/>
      <c r="C22" s="324"/>
      <c r="D22" s="324"/>
      <c r="E22" s="324"/>
      <c r="F22" s="324"/>
      <c r="G22" s="324"/>
      <c r="H22" s="324"/>
      <c r="I22" s="325"/>
      <c r="J22" s="79">
        <f>J20+J21</f>
        <v>76.650000000000006</v>
      </c>
      <c r="K22" s="91" t="s">
        <v>8</v>
      </c>
      <c r="L22" s="88"/>
      <c r="M22" s="81"/>
      <c r="O22" s="18"/>
      <c r="P22" s="18"/>
      <c r="Q22" s="18"/>
      <c r="R22" s="18"/>
    </row>
    <row r="23" spans="1:18" s="17" customFormat="1" ht="15" x14ac:dyDescent="0.2">
      <c r="A23" s="18"/>
      <c r="B23" s="28"/>
      <c r="C23" s="29"/>
      <c r="D23" s="25"/>
      <c r="E23" s="25"/>
      <c r="F23" s="18"/>
      <c r="G23" s="25"/>
      <c r="H23" s="27"/>
      <c r="I23" s="27"/>
      <c r="J23" s="26"/>
      <c r="K23" s="27"/>
      <c r="L23" s="18"/>
      <c r="M23" s="18"/>
      <c r="O23" s="18"/>
      <c r="P23" s="18"/>
      <c r="Q23" s="18"/>
      <c r="R23" s="18"/>
    </row>
    <row r="24" spans="1:18" s="116" customFormat="1" ht="15" x14ac:dyDescent="0.2">
      <c r="A24" s="338" t="s">
        <v>268</v>
      </c>
      <c r="B24" s="339"/>
      <c r="C24" s="339"/>
      <c r="D24" s="339"/>
      <c r="E24" s="339"/>
      <c r="F24" s="339"/>
      <c r="G24" s="339"/>
      <c r="H24" s="339"/>
      <c r="I24" s="339"/>
      <c r="J24" s="339"/>
      <c r="K24" s="339"/>
      <c r="L24" s="339"/>
      <c r="M24" s="340"/>
      <c r="O24" s="18"/>
      <c r="P24" s="18"/>
      <c r="Q24" s="18"/>
      <c r="R24" s="18"/>
    </row>
    <row r="25" spans="1:18" s="116" customFormat="1" ht="15" x14ac:dyDescent="0.2">
      <c r="A25" s="18"/>
      <c r="B25" s="28"/>
      <c r="C25" s="29"/>
      <c r="D25" s="25"/>
      <c r="E25" s="25"/>
      <c r="F25" s="18"/>
      <c r="G25" s="25"/>
      <c r="H25" s="27"/>
      <c r="I25" s="27"/>
      <c r="J25" s="26"/>
      <c r="K25" s="27"/>
      <c r="L25" s="18"/>
      <c r="M25" s="18"/>
      <c r="O25" s="18"/>
      <c r="P25" s="18"/>
      <c r="Q25" s="18"/>
      <c r="R25" s="18"/>
    </row>
    <row r="26" spans="1:18" s="116" customFormat="1" x14ac:dyDescent="0.2">
      <c r="A26" s="18"/>
      <c r="B26" s="332" t="s">
        <v>109</v>
      </c>
      <c r="C26" s="333"/>
      <c r="D26" s="331"/>
      <c r="E26" s="331"/>
      <c r="F26" s="331"/>
      <c r="G26" s="331"/>
      <c r="H26" s="331"/>
      <c r="I26" s="331"/>
      <c r="J26" s="26"/>
      <c r="K26" s="27"/>
      <c r="L26" s="18"/>
      <c r="M26" s="18"/>
      <c r="O26" s="18"/>
      <c r="P26" s="18"/>
      <c r="Q26" s="18"/>
      <c r="R26" s="18"/>
    </row>
    <row r="27" spans="1:18" s="116" customFormat="1" ht="15" x14ac:dyDescent="0.25">
      <c r="A27" s="180" t="s">
        <v>266</v>
      </c>
      <c r="B27" s="182">
        <v>1.3</v>
      </c>
      <c r="C27" s="65" t="s">
        <v>246</v>
      </c>
      <c r="D27" s="187"/>
      <c r="E27" s="204"/>
      <c r="F27" s="187"/>
      <c r="G27" s="199"/>
      <c r="H27" s="205"/>
      <c r="I27" s="199"/>
      <c r="J27" s="26"/>
      <c r="K27" s="27"/>
      <c r="L27" s="18"/>
      <c r="M27" s="18"/>
      <c r="O27" s="18"/>
      <c r="P27" s="18"/>
      <c r="Q27" s="18"/>
      <c r="R27" s="18"/>
    </row>
    <row r="28" spans="1:18" s="116" customFormat="1" ht="15" x14ac:dyDescent="0.2">
      <c r="A28" s="18"/>
      <c r="B28" s="28"/>
      <c r="C28" s="29"/>
      <c r="D28" s="25"/>
      <c r="E28" s="25"/>
      <c r="F28" s="18"/>
      <c r="G28" s="25"/>
      <c r="H28" s="27"/>
      <c r="I28" s="27"/>
      <c r="J28" s="26"/>
      <c r="K28" s="27"/>
      <c r="L28" s="18"/>
      <c r="M28" s="18"/>
      <c r="O28" s="18"/>
      <c r="P28" s="18"/>
      <c r="Q28" s="18"/>
      <c r="R28" s="18"/>
    </row>
    <row r="29" spans="1:18" s="116" customFormat="1" ht="15" x14ac:dyDescent="0.2">
      <c r="A29" s="314" t="s">
        <v>88</v>
      </c>
      <c r="B29" s="315"/>
      <c r="C29" s="315"/>
      <c r="D29" s="315"/>
      <c r="E29" s="315"/>
      <c r="F29" s="315"/>
      <c r="G29" s="315"/>
      <c r="H29" s="315"/>
      <c r="I29" s="316"/>
      <c r="J29" s="77">
        <f>B27</f>
        <v>1.3</v>
      </c>
      <c r="K29" s="78" t="s">
        <v>13</v>
      </c>
      <c r="L29" s="86"/>
      <c r="M29" s="87"/>
      <c r="O29" s="18"/>
      <c r="P29" s="18"/>
      <c r="Q29" s="18"/>
      <c r="R29" s="18"/>
    </row>
    <row r="30" spans="1:18" s="116" customFormat="1" ht="15" x14ac:dyDescent="0.2">
      <c r="A30" s="61"/>
      <c r="B30" s="28"/>
      <c r="C30" s="29"/>
      <c r="D30" s="25"/>
      <c r="E30" s="25"/>
      <c r="F30" s="18"/>
      <c r="G30" s="25"/>
      <c r="H30" s="27"/>
      <c r="I30" s="27"/>
      <c r="J30" s="26"/>
      <c r="K30" s="27"/>
      <c r="L30" s="18"/>
      <c r="M30" s="18"/>
      <c r="O30" s="18"/>
      <c r="P30" s="18"/>
      <c r="Q30" s="18"/>
      <c r="R30" s="18"/>
    </row>
    <row r="31" spans="1:18" s="116" customFormat="1" ht="15" x14ac:dyDescent="0.2">
      <c r="A31" s="317" t="s">
        <v>89</v>
      </c>
      <c r="B31" s="318"/>
      <c r="C31" s="318"/>
      <c r="D31" s="318"/>
      <c r="E31" s="318"/>
      <c r="F31" s="318"/>
      <c r="G31" s="318"/>
      <c r="H31" s="318"/>
      <c r="I31" s="319"/>
      <c r="J31" s="84">
        <v>0</v>
      </c>
      <c r="K31" s="91" t="s">
        <v>13</v>
      </c>
      <c r="L31" s="85"/>
      <c r="M31" s="63"/>
      <c r="O31" s="18"/>
      <c r="P31" s="18"/>
      <c r="Q31" s="18"/>
      <c r="R31" s="18"/>
    </row>
    <row r="32" spans="1:18" s="116" customFormat="1" ht="15" x14ac:dyDescent="0.2">
      <c r="A32" s="320" t="s">
        <v>90</v>
      </c>
      <c r="B32" s="321"/>
      <c r="C32" s="321"/>
      <c r="D32" s="321"/>
      <c r="E32" s="321"/>
      <c r="F32" s="321"/>
      <c r="G32" s="321"/>
      <c r="H32" s="321"/>
      <c r="I32" s="322"/>
      <c r="J32" s="89">
        <f>J29-J31</f>
        <v>1.3</v>
      </c>
      <c r="K32" s="92" t="s">
        <v>13</v>
      </c>
      <c r="L32" s="82"/>
      <c r="M32" s="83"/>
      <c r="O32" s="18"/>
      <c r="P32" s="18"/>
      <c r="Q32" s="18"/>
      <c r="R32" s="18"/>
    </row>
    <row r="33" spans="1:18" s="116" customFormat="1" ht="15" x14ac:dyDescent="0.2">
      <c r="A33" s="323" t="s">
        <v>91</v>
      </c>
      <c r="B33" s="324"/>
      <c r="C33" s="324"/>
      <c r="D33" s="324"/>
      <c r="E33" s="324"/>
      <c r="F33" s="324"/>
      <c r="G33" s="324"/>
      <c r="H33" s="324"/>
      <c r="I33" s="325"/>
      <c r="J33" s="79">
        <f>J31+J32</f>
        <v>1.3</v>
      </c>
      <c r="K33" s="91" t="s">
        <v>13</v>
      </c>
      <c r="L33" s="88"/>
      <c r="M33" s="81"/>
      <c r="O33" s="18"/>
      <c r="P33" s="18"/>
      <c r="Q33" s="18"/>
      <c r="R33" s="18"/>
    </row>
    <row r="34" spans="1:18" s="116" customFormat="1" ht="15" x14ac:dyDescent="0.2">
      <c r="A34" s="18"/>
      <c r="B34" s="28"/>
      <c r="C34" s="29"/>
      <c r="D34" s="25"/>
      <c r="E34" s="25"/>
      <c r="F34" s="18"/>
      <c r="G34" s="25"/>
      <c r="H34" s="27"/>
      <c r="I34" s="27"/>
      <c r="J34" s="26"/>
      <c r="K34" s="27"/>
      <c r="L34" s="18"/>
      <c r="M34" s="18"/>
      <c r="O34" s="18"/>
      <c r="P34" s="18"/>
      <c r="Q34" s="18"/>
      <c r="R34" s="18"/>
    </row>
    <row r="35" spans="1:18" s="116" customFormat="1" ht="15" x14ac:dyDescent="0.2">
      <c r="A35" s="338" t="s">
        <v>267</v>
      </c>
      <c r="B35" s="339"/>
      <c r="C35" s="339"/>
      <c r="D35" s="339"/>
      <c r="E35" s="339"/>
      <c r="F35" s="339"/>
      <c r="G35" s="339"/>
      <c r="H35" s="339"/>
      <c r="I35" s="339"/>
      <c r="J35" s="339"/>
      <c r="K35" s="339"/>
      <c r="L35" s="339"/>
      <c r="M35" s="340"/>
      <c r="O35" s="18"/>
      <c r="P35" s="18"/>
      <c r="Q35" s="18"/>
      <c r="R35" s="18"/>
    </row>
    <row r="36" spans="1:18" s="116" customFormat="1" ht="15" x14ac:dyDescent="0.2">
      <c r="A36" s="18"/>
      <c r="B36" s="28"/>
      <c r="C36" s="29"/>
      <c r="D36" s="25"/>
      <c r="E36" s="25"/>
      <c r="F36" s="18"/>
      <c r="G36" s="25"/>
      <c r="H36" s="27"/>
      <c r="I36" s="27"/>
      <c r="J36" s="26"/>
      <c r="K36" s="27"/>
      <c r="L36" s="18"/>
      <c r="M36" s="18"/>
      <c r="O36" s="18"/>
      <c r="P36" s="18"/>
      <c r="Q36" s="18"/>
      <c r="R36" s="18"/>
    </row>
    <row r="37" spans="1:18" s="116" customFormat="1" x14ac:dyDescent="0.2">
      <c r="A37" s="18"/>
      <c r="B37" s="332" t="s">
        <v>109</v>
      </c>
      <c r="C37" s="333"/>
      <c r="D37" s="331"/>
      <c r="E37" s="331"/>
      <c r="F37" s="331"/>
      <c r="G37" s="331"/>
      <c r="H37" s="331"/>
      <c r="I37" s="331"/>
      <c r="J37" s="26"/>
      <c r="K37" s="27"/>
      <c r="L37" s="18"/>
      <c r="M37" s="18"/>
      <c r="O37" s="18"/>
      <c r="P37" s="18"/>
      <c r="Q37" s="18"/>
      <c r="R37" s="18"/>
    </row>
    <row r="38" spans="1:18" s="116" customFormat="1" ht="15" x14ac:dyDescent="0.25">
      <c r="A38" s="180" t="s">
        <v>269</v>
      </c>
      <c r="B38" s="182">
        <v>1.3</v>
      </c>
      <c r="C38" s="65" t="s">
        <v>246</v>
      </c>
      <c r="D38" s="187"/>
      <c r="E38" s="204"/>
      <c r="F38" s="187"/>
      <c r="G38" s="215"/>
      <c r="H38" s="205"/>
      <c r="I38" s="215"/>
      <c r="J38" s="26"/>
      <c r="K38" s="27"/>
      <c r="L38" s="18"/>
      <c r="M38" s="18"/>
      <c r="O38" s="18"/>
      <c r="P38" s="18"/>
      <c r="Q38" s="18"/>
      <c r="R38" s="18"/>
    </row>
    <row r="39" spans="1:18" s="116" customFormat="1" ht="15" x14ac:dyDescent="0.2">
      <c r="A39" s="18"/>
      <c r="B39" s="28"/>
      <c r="C39" s="29"/>
      <c r="D39" s="25"/>
      <c r="E39" s="25"/>
      <c r="F39" s="18"/>
      <c r="G39" s="25"/>
      <c r="H39" s="27"/>
      <c r="I39" s="27"/>
      <c r="J39" s="26"/>
      <c r="K39" s="27"/>
      <c r="L39" s="18"/>
      <c r="M39" s="18"/>
      <c r="O39" s="18"/>
      <c r="P39" s="18"/>
      <c r="Q39" s="18"/>
      <c r="R39" s="18"/>
    </row>
    <row r="40" spans="1:18" s="116" customFormat="1" ht="15" x14ac:dyDescent="0.2">
      <c r="A40" s="314" t="s">
        <v>88</v>
      </c>
      <c r="B40" s="315"/>
      <c r="C40" s="315"/>
      <c r="D40" s="315"/>
      <c r="E40" s="315"/>
      <c r="F40" s="315"/>
      <c r="G40" s="315"/>
      <c r="H40" s="315"/>
      <c r="I40" s="316"/>
      <c r="J40" s="77">
        <f>B38</f>
        <v>1.3</v>
      </c>
      <c r="K40" s="78" t="s">
        <v>13</v>
      </c>
      <c r="L40" s="86"/>
      <c r="M40" s="87"/>
      <c r="O40" s="18"/>
      <c r="P40" s="18"/>
      <c r="Q40" s="18"/>
      <c r="R40" s="18"/>
    </row>
    <row r="41" spans="1:18" s="116" customFormat="1" ht="15" x14ac:dyDescent="0.2">
      <c r="A41" s="61"/>
      <c r="B41" s="28"/>
      <c r="C41" s="29"/>
      <c r="D41" s="25"/>
      <c r="E41" s="25"/>
      <c r="F41" s="18"/>
      <c r="G41" s="25"/>
      <c r="H41" s="27"/>
      <c r="I41" s="27"/>
      <c r="J41" s="26"/>
      <c r="K41" s="27"/>
      <c r="L41" s="18"/>
      <c r="M41" s="18"/>
      <c r="O41" s="18"/>
      <c r="P41" s="18"/>
      <c r="Q41" s="18"/>
      <c r="R41" s="18"/>
    </row>
    <row r="42" spans="1:18" s="116" customFormat="1" ht="15" x14ac:dyDescent="0.2">
      <c r="A42" s="317" t="s">
        <v>89</v>
      </c>
      <c r="B42" s="318"/>
      <c r="C42" s="318"/>
      <c r="D42" s="318"/>
      <c r="E42" s="318"/>
      <c r="F42" s="318"/>
      <c r="G42" s="318"/>
      <c r="H42" s="318"/>
      <c r="I42" s="319"/>
      <c r="J42" s="84">
        <v>0</v>
      </c>
      <c r="K42" s="91" t="s">
        <v>13</v>
      </c>
      <c r="L42" s="85"/>
      <c r="M42" s="63"/>
      <c r="O42" s="18"/>
      <c r="P42" s="18"/>
      <c r="Q42" s="18"/>
      <c r="R42" s="18"/>
    </row>
    <row r="43" spans="1:18" s="116" customFormat="1" ht="15" x14ac:dyDescent="0.2">
      <c r="A43" s="320" t="s">
        <v>90</v>
      </c>
      <c r="B43" s="321"/>
      <c r="C43" s="321"/>
      <c r="D43" s="321"/>
      <c r="E43" s="321"/>
      <c r="F43" s="321"/>
      <c r="G43" s="321"/>
      <c r="H43" s="321"/>
      <c r="I43" s="322"/>
      <c r="J43" s="89">
        <f>J40-J42</f>
        <v>1.3</v>
      </c>
      <c r="K43" s="92" t="s">
        <v>13</v>
      </c>
      <c r="L43" s="82"/>
      <c r="M43" s="83"/>
      <c r="O43" s="18"/>
      <c r="P43" s="18"/>
      <c r="Q43" s="18"/>
      <c r="R43" s="18"/>
    </row>
    <row r="44" spans="1:18" s="116" customFormat="1" ht="15" x14ac:dyDescent="0.2">
      <c r="A44" s="323" t="s">
        <v>91</v>
      </c>
      <c r="B44" s="324"/>
      <c r="C44" s="324"/>
      <c r="D44" s="324"/>
      <c r="E44" s="324"/>
      <c r="F44" s="324"/>
      <c r="G44" s="324"/>
      <c r="H44" s="324"/>
      <c r="I44" s="325"/>
      <c r="J44" s="79">
        <f>J42+J43</f>
        <v>1.3</v>
      </c>
      <c r="K44" s="91" t="s">
        <v>13</v>
      </c>
      <c r="L44" s="88"/>
      <c r="M44" s="81"/>
      <c r="O44" s="18"/>
      <c r="P44" s="18"/>
      <c r="Q44" s="18"/>
      <c r="R44" s="18"/>
    </row>
    <row r="45" spans="1:18" s="116" customFormat="1" ht="15" x14ac:dyDescent="0.2">
      <c r="A45" s="18"/>
      <c r="B45" s="28"/>
      <c r="C45" s="29"/>
      <c r="D45" s="25"/>
      <c r="E45" s="25"/>
      <c r="F45" s="18"/>
      <c r="G45" s="25"/>
      <c r="H45" s="27"/>
      <c r="I45" s="27"/>
      <c r="J45" s="26"/>
      <c r="K45" s="27"/>
      <c r="L45" s="18"/>
      <c r="M45" s="18"/>
      <c r="O45" s="18"/>
      <c r="P45" s="18"/>
      <c r="Q45" s="18"/>
      <c r="R45" s="18"/>
    </row>
    <row r="46" spans="1:18" s="116" customFormat="1" ht="15" x14ac:dyDescent="0.2">
      <c r="A46" s="338" t="s">
        <v>270</v>
      </c>
      <c r="B46" s="339"/>
      <c r="C46" s="339"/>
      <c r="D46" s="339"/>
      <c r="E46" s="339"/>
      <c r="F46" s="339"/>
      <c r="G46" s="339"/>
      <c r="H46" s="339"/>
      <c r="I46" s="339"/>
      <c r="J46" s="339"/>
      <c r="K46" s="339"/>
      <c r="L46" s="339"/>
      <c r="M46" s="340"/>
      <c r="O46" s="18"/>
      <c r="P46" s="18"/>
      <c r="Q46" s="18"/>
      <c r="R46" s="18"/>
    </row>
    <row r="47" spans="1:18" s="116" customFormat="1" ht="15" x14ac:dyDescent="0.2">
      <c r="A47" s="18"/>
      <c r="B47" s="28"/>
      <c r="C47" s="29"/>
      <c r="D47" s="25"/>
      <c r="E47" s="25"/>
      <c r="F47" s="18"/>
      <c r="G47" s="25"/>
      <c r="H47" s="27"/>
      <c r="I47" s="27"/>
      <c r="J47" s="26"/>
      <c r="K47" s="27"/>
      <c r="L47" s="18"/>
      <c r="M47" s="18"/>
      <c r="O47" s="18"/>
      <c r="P47" s="18"/>
      <c r="Q47" s="18"/>
      <c r="R47" s="18"/>
    </row>
    <row r="48" spans="1:18" s="116" customFormat="1" x14ac:dyDescent="0.2">
      <c r="A48" s="18"/>
      <c r="B48" s="332" t="s">
        <v>109</v>
      </c>
      <c r="C48" s="333"/>
      <c r="D48" s="331"/>
      <c r="E48" s="331"/>
      <c r="F48" s="331"/>
      <c r="G48" s="331"/>
      <c r="H48" s="331"/>
      <c r="I48" s="331"/>
      <c r="J48" s="26"/>
      <c r="K48" s="27"/>
      <c r="L48" s="18"/>
      <c r="M48" s="18"/>
      <c r="O48" s="18"/>
      <c r="P48" s="18"/>
      <c r="Q48" s="18"/>
      <c r="R48" s="18"/>
    </row>
    <row r="49" spans="1:18" s="116" customFormat="1" x14ac:dyDescent="0.2">
      <c r="A49" s="59" t="s">
        <v>271</v>
      </c>
      <c r="B49" s="217">
        <v>1.2</v>
      </c>
      <c r="C49" s="216" t="s">
        <v>246</v>
      </c>
      <c r="D49" s="215"/>
      <c r="E49" s="215"/>
      <c r="F49" s="215"/>
      <c r="G49" s="215"/>
      <c r="H49" s="215"/>
      <c r="I49" s="215"/>
      <c r="J49" s="26"/>
      <c r="K49" s="27"/>
      <c r="L49" s="18"/>
      <c r="M49" s="18"/>
      <c r="O49" s="18"/>
      <c r="P49" s="18"/>
      <c r="Q49" s="18"/>
      <c r="R49" s="18"/>
    </row>
    <row r="50" spans="1:18" s="116" customFormat="1" ht="15" x14ac:dyDescent="0.25">
      <c r="A50" s="180" t="s">
        <v>245</v>
      </c>
      <c r="B50" s="182">
        <v>4</v>
      </c>
      <c r="C50" s="65" t="s">
        <v>246</v>
      </c>
      <c r="D50" s="187"/>
      <c r="E50" s="204"/>
      <c r="F50" s="187"/>
      <c r="G50" s="215"/>
      <c r="H50" s="205"/>
      <c r="I50" s="215"/>
      <c r="J50" s="26"/>
      <c r="K50" s="27"/>
      <c r="L50" s="18"/>
      <c r="M50" s="18"/>
      <c r="O50" s="18"/>
      <c r="P50" s="18"/>
      <c r="Q50" s="18"/>
      <c r="R50" s="18"/>
    </row>
    <row r="51" spans="1:18" s="116" customFormat="1" ht="15" x14ac:dyDescent="0.2">
      <c r="A51" s="18"/>
      <c r="B51" s="28"/>
      <c r="C51" s="29"/>
      <c r="D51" s="25"/>
      <c r="E51" s="25"/>
      <c r="F51" s="18"/>
      <c r="G51" s="25"/>
      <c r="H51" s="27"/>
      <c r="I51" s="27"/>
      <c r="J51" s="26"/>
      <c r="K51" s="27"/>
      <c r="L51" s="18"/>
      <c r="M51" s="18"/>
      <c r="O51" s="18"/>
      <c r="P51" s="18"/>
      <c r="Q51" s="18"/>
      <c r="R51" s="18"/>
    </row>
    <row r="52" spans="1:18" s="116" customFormat="1" ht="15" x14ac:dyDescent="0.2">
      <c r="A52" s="314" t="s">
        <v>88</v>
      </c>
      <c r="B52" s="315"/>
      <c r="C52" s="315"/>
      <c r="D52" s="315"/>
      <c r="E52" s="315"/>
      <c r="F52" s="315"/>
      <c r="G52" s="315"/>
      <c r="H52" s="315"/>
      <c r="I52" s="316"/>
      <c r="J52" s="77">
        <f>B50+B49</f>
        <v>5.2</v>
      </c>
      <c r="K52" s="78" t="s">
        <v>13</v>
      </c>
      <c r="L52" s="86"/>
      <c r="M52" s="87"/>
      <c r="O52" s="18"/>
      <c r="P52" s="18"/>
      <c r="Q52" s="18"/>
      <c r="R52" s="18"/>
    </row>
    <row r="53" spans="1:18" s="116" customFormat="1" ht="15" x14ac:dyDescent="0.2">
      <c r="A53" s="61"/>
      <c r="B53" s="28"/>
      <c r="C53" s="29"/>
      <c r="D53" s="25"/>
      <c r="E53" s="25"/>
      <c r="F53" s="18"/>
      <c r="G53" s="25"/>
      <c r="H53" s="27"/>
      <c r="I53" s="27"/>
      <c r="J53" s="26"/>
      <c r="K53" s="27"/>
      <c r="L53" s="18"/>
      <c r="M53" s="18"/>
      <c r="O53" s="18"/>
      <c r="P53" s="18"/>
      <c r="Q53" s="18"/>
      <c r="R53" s="18"/>
    </row>
    <row r="54" spans="1:18" s="116" customFormat="1" ht="15" x14ac:dyDescent="0.2">
      <c r="A54" s="317" t="s">
        <v>89</v>
      </c>
      <c r="B54" s="318"/>
      <c r="C54" s="318"/>
      <c r="D54" s="318"/>
      <c r="E54" s="318"/>
      <c r="F54" s="318"/>
      <c r="G54" s="318"/>
      <c r="H54" s="318"/>
      <c r="I54" s="319"/>
      <c r="J54" s="84">
        <v>4</v>
      </c>
      <c r="K54" s="91" t="s">
        <v>13</v>
      </c>
      <c r="L54" s="85"/>
      <c r="M54" s="63"/>
      <c r="O54" s="18"/>
      <c r="P54" s="18"/>
      <c r="Q54" s="18"/>
      <c r="R54" s="18"/>
    </row>
    <row r="55" spans="1:18" s="116" customFormat="1" ht="15" x14ac:dyDescent="0.2">
      <c r="A55" s="320" t="s">
        <v>90</v>
      </c>
      <c r="B55" s="321"/>
      <c r="C55" s="321"/>
      <c r="D55" s="321"/>
      <c r="E55" s="321"/>
      <c r="F55" s="321"/>
      <c r="G55" s="321"/>
      <c r="H55" s="321"/>
      <c r="I55" s="322"/>
      <c r="J55" s="89">
        <f>J52-J54</f>
        <v>1.2000000000000002</v>
      </c>
      <c r="K55" s="92" t="s">
        <v>13</v>
      </c>
      <c r="L55" s="82"/>
      <c r="M55" s="83"/>
      <c r="O55" s="18"/>
      <c r="P55" s="18"/>
      <c r="Q55" s="18"/>
      <c r="R55" s="18"/>
    </row>
    <row r="56" spans="1:18" s="116" customFormat="1" ht="15" x14ac:dyDescent="0.2">
      <c r="A56" s="323" t="s">
        <v>91</v>
      </c>
      <c r="B56" s="324"/>
      <c r="C56" s="324"/>
      <c r="D56" s="324"/>
      <c r="E56" s="324"/>
      <c r="F56" s="324"/>
      <c r="G56" s="324"/>
      <c r="H56" s="324"/>
      <c r="I56" s="325"/>
      <c r="J56" s="79">
        <f>J54+J55</f>
        <v>5.2</v>
      </c>
      <c r="K56" s="91" t="s">
        <v>13</v>
      </c>
      <c r="L56" s="88"/>
      <c r="M56" s="81"/>
      <c r="O56" s="18"/>
      <c r="P56" s="18"/>
      <c r="Q56" s="18"/>
      <c r="R56" s="18"/>
    </row>
    <row r="57" spans="1:18" s="116" customFormat="1" ht="15" x14ac:dyDescent="0.2">
      <c r="A57" s="18"/>
      <c r="B57" s="28"/>
      <c r="C57" s="29"/>
      <c r="D57" s="25"/>
      <c r="E57" s="25"/>
      <c r="F57" s="18"/>
      <c r="G57" s="25"/>
      <c r="H57" s="27"/>
      <c r="I57" s="27"/>
      <c r="J57" s="26"/>
      <c r="K57" s="27"/>
      <c r="L57" s="18"/>
      <c r="M57" s="18"/>
      <c r="O57" s="18"/>
      <c r="P57" s="18"/>
      <c r="Q57" s="18"/>
      <c r="R57" s="18"/>
    </row>
    <row r="58" spans="1:18" s="116" customFormat="1" ht="15" x14ac:dyDescent="0.25">
      <c r="A58" s="326" t="s">
        <v>247</v>
      </c>
      <c r="B58" s="327"/>
      <c r="C58" s="327"/>
      <c r="D58" s="327"/>
      <c r="E58" s="327"/>
      <c r="F58" s="327"/>
      <c r="G58" s="327"/>
      <c r="H58" s="327"/>
      <c r="I58" s="327"/>
      <c r="J58" s="327"/>
      <c r="K58" s="327"/>
      <c r="L58" s="327"/>
      <c r="M58" s="327"/>
      <c r="O58" s="18"/>
      <c r="P58" s="18"/>
      <c r="Q58" s="18"/>
      <c r="R58" s="18"/>
    </row>
    <row r="59" spans="1:18" s="116" customFormat="1" ht="32.25" customHeight="1" x14ac:dyDescent="0.2">
      <c r="A59" s="338" t="s">
        <v>272</v>
      </c>
      <c r="B59" s="339"/>
      <c r="C59" s="339"/>
      <c r="D59" s="339"/>
      <c r="E59" s="339"/>
      <c r="F59" s="339"/>
      <c r="G59" s="339"/>
      <c r="H59" s="339"/>
      <c r="I59" s="339"/>
      <c r="J59" s="339"/>
      <c r="K59" s="339"/>
      <c r="L59" s="339"/>
      <c r="M59" s="340"/>
      <c r="O59" s="18"/>
      <c r="P59" s="18"/>
      <c r="Q59" s="18"/>
      <c r="R59" s="18"/>
    </row>
    <row r="60" spans="1:18" s="116" customFormat="1" ht="15" x14ac:dyDescent="0.2">
      <c r="A60" s="18"/>
      <c r="B60" s="28"/>
      <c r="C60" s="29"/>
      <c r="D60" s="25"/>
      <c r="E60" s="25"/>
      <c r="F60" s="18"/>
      <c r="G60" s="25"/>
      <c r="H60" s="27"/>
      <c r="I60" s="27"/>
      <c r="J60" s="26"/>
      <c r="K60" s="27"/>
      <c r="L60" s="18"/>
      <c r="M60" s="18"/>
      <c r="O60" s="18"/>
      <c r="P60" s="18"/>
      <c r="Q60" s="18"/>
      <c r="R60" s="18"/>
    </row>
    <row r="61" spans="1:18" s="116" customFormat="1" x14ac:dyDescent="0.2">
      <c r="A61" s="18"/>
      <c r="B61" s="352" t="s">
        <v>66</v>
      </c>
      <c r="C61" s="352"/>
      <c r="D61" s="25"/>
      <c r="E61" s="25"/>
      <c r="F61" s="18"/>
      <c r="G61" s="25"/>
      <c r="H61" s="27"/>
      <c r="I61" s="27"/>
      <c r="J61" s="26"/>
      <c r="K61" s="27"/>
      <c r="L61" s="18"/>
      <c r="M61" s="18"/>
      <c r="O61" s="18"/>
      <c r="P61" s="18"/>
      <c r="Q61" s="18"/>
      <c r="R61" s="18"/>
    </row>
    <row r="62" spans="1:18" s="116" customFormat="1" ht="15" x14ac:dyDescent="0.2">
      <c r="A62" s="59" t="s">
        <v>301</v>
      </c>
      <c r="B62" s="210" t="s">
        <v>273</v>
      </c>
      <c r="C62" s="208" t="s">
        <v>8</v>
      </c>
      <c r="D62" s="25"/>
      <c r="E62" s="25"/>
      <c r="F62" s="18"/>
      <c r="G62" s="25"/>
      <c r="H62" s="27"/>
      <c r="I62" s="27"/>
      <c r="J62" s="26"/>
      <c r="K62" s="27"/>
      <c r="L62" s="18"/>
      <c r="M62" s="18"/>
      <c r="O62" s="18"/>
      <c r="P62" s="18"/>
      <c r="Q62" s="18"/>
      <c r="R62" s="18"/>
    </row>
    <row r="63" spans="1:18" s="116" customFormat="1" ht="15" x14ac:dyDescent="0.2">
      <c r="A63" s="18"/>
      <c r="B63" s="28"/>
      <c r="C63" s="29"/>
      <c r="D63" s="25"/>
      <c r="E63" s="25"/>
      <c r="F63" s="18"/>
      <c r="G63" s="25"/>
      <c r="H63" s="27"/>
      <c r="I63" s="27"/>
      <c r="J63" s="26"/>
      <c r="K63" s="27"/>
      <c r="L63" s="18"/>
      <c r="M63" s="18"/>
      <c r="O63" s="18"/>
      <c r="P63" s="18"/>
      <c r="Q63" s="18"/>
      <c r="R63" s="18"/>
    </row>
    <row r="64" spans="1:18" s="116" customFormat="1" ht="15" x14ac:dyDescent="0.2">
      <c r="A64" s="314" t="s">
        <v>88</v>
      </c>
      <c r="B64" s="315"/>
      <c r="C64" s="315"/>
      <c r="D64" s="315"/>
      <c r="E64" s="315"/>
      <c r="F64" s="315"/>
      <c r="G64" s="315"/>
      <c r="H64" s="315"/>
      <c r="I64" s="316"/>
      <c r="J64" s="77">
        <f>6.65*4.8</f>
        <v>31.92</v>
      </c>
      <c r="K64" s="78" t="s">
        <v>8</v>
      </c>
      <c r="L64" s="86"/>
      <c r="M64" s="87"/>
      <c r="O64" s="18"/>
      <c r="P64" s="18"/>
      <c r="Q64" s="18"/>
      <c r="R64" s="18"/>
    </row>
    <row r="65" spans="1:18" s="116" customFormat="1" ht="15" x14ac:dyDescent="0.2">
      <c r="A65" s="61"/>
      <c r="B65" s="28"/>
      <c r="C65" s="29"/>
      <c r="D65" s="25"/>
      <c r="E65" s="25"/>
      <c r="F65" s="18"/>
      <c r="G65" s="25"/>
      <c r="H65" s="27"/>
      <c r="I65" s="27"/>
      <c r="J65" s="26"/>
      <c r="K65" s="27"/>
      <c r="L65" s="18"/>
      <c r="M65" s="18"/>
      <c r="O65" s="18"/>
      <c r="P65" s="18"/>
      <c r="Q65" s="18"/>
      <c r="R65" s="18"/>
    </row>
    <row r="66" spans="1:18" s="116" customFormat="1" ht="15" x14ac:dyDescent="0.2">
      <c r="A66" s="317" t="s">
        <v>89</v>
      </c>
      <c r="B66" s="318"/>
      <c r="C66" s="318"/>
      <c r="D66" s="318"/>
      <c r="E66" s="318"/>
      <c r="F66" s="318"/>
      <c r="G66" s="318"/>
      <c r="H66" s="318"/>
      <c r="I66" s="319"/>
      <c r="J66" s="84">
        <v>0</v>
      </c>
      <c r="K66" s="91" t="s">
        <v>8</v>
      </c>
      <c r="L66" s="85"/>
      <c r="M66" s="63"/>
      <c r="O66" s="18"/>
      <c r="P66" s="18"/>
      <c r="Q66" s="18"/>
      <c r="R66" s="18"/>
    </row>
    <row r="67" spans="1:18" s="116" customFormat="1" ht="15" x14ac:dyDescent="0.2">
      <c r="A67" s="320" t="s">
        <v>90</v>
      </c>
      <c r="B67" s="321"/>
      <c r="C67" s="321"/>
      <c r="D67" s="321"/>
      <c r="E67" s="321"/>
      <c r="F67" s="321"/>
      <c r="G67" s="321"/>
      <c r="H67" s="321"/>
      <c r="I67" s="322"/>
      <c r="J67" s="89">
        <f>J64-J66</f>
        <v>31.92</v>
      </c>
      <c r="K67" s="92" t="s">
        <v>8</v>
      </c>
      <c r="L67" s="82"/>
      <c r="M67" s="83"/>
      <c r="O67" s="18"/>
      <c r="P67" s="18"/>
      <c r="Q67" s="18"/>
      <c r="R67" s="18"/>
    </row>
    <row r="68" spans="1:18" s="116" customFormat="1" ht="15" x14ac:dyDescent="0.2">
      <c r="A68" s="323" t="s">
        <v>91</v>
      </c>
      <c r="B68" s="324"/>
      <c r="C68" s="324"/>
      <c r="D68" s="324"/>
      <c r="E68" s="324"/>
      <c r="F68" s="324"/>
      <c r="G68" s="324"/>
      <c r="H68" s="324"/>
      <c r="I68" s="325"/>
      <c r="J68" s="79">
        <f>J66+J67</f>
        <v>31.92</v>
      </c>
      <c r="K68" s="91" t="s">
        <v>8</v>
      </c>
      <c r="L68" s="88"/>
      <c r="M68" s="81"/>
      <c r="O68" s="18"/>
      <c r="P68" s="18"/>
      <c r="Q68" s="18"/>
      <c r="R68" s="18"/>
    </row>
    <row r="69" spans="1:18" s="116" customFormat="1" ht="15" x14ac:dyDescent="0.2">
      <c r="A69" s="18"/>
      <c r="B69" s="28"/>
      <c r="C69" s="29"/>
      <c r="D69" s="25"/>
      <c r="E69" s="25"/>
      <c r="F69" s="18"/>
      <c r="G69" s="25"/>
      <c r="H69" s="27"/>
      <c r="I69" s="27"/>
      <c r="J69" s="26"/>
      <c r="K69" s="27"/>
      <c r="L69" s="18"/>
      <c r="M69" s="18"/>
      <c r="O69" s="18"/>
      <c r="P69" s="18"/>
      <c r="Q69" s="18"/>
      <c r="R69" s="18"/>
    </row>
    <row r="70" spans="1:18" s="116" customFormat="1" ht="28.5" customHeight="1" x14ac:dyDescent="0.2">
      <c r="A70" s="338" t="s">
        <v>274</v>
      </c>
      <c r="B70" s="339"/>
      <c r="C70" s="339"/>
      <c r="D70" s="339"/>
      <c r="E70" s="339"/>
      <c r="F70" s="339"/>
      <c r="G70" s="339"/>
      <c r="H70" s="339"/>
      <c r="I70" s="339"/>
      <c r="J70" s="339"/>
      <c r="K70" s="339"/>
      <c r="L70" s="339"/>
      <c r="M70" s="340"/>
      <c r="O70" s="18"/>
      <c r="P70" s="18"/>
      <c r="Q70" s="18"/>
      <c r="R70" s="18"/>
    </row>
    <row r="71" spans="1:18" s="116" customFormat="1" ht="15" x14ac:dyDescent="0.2">
      <c r="A71" s="18"/>
      <c r="B71" s="28"/>
      <c r="C71" s="29"/>
      <c r="D71" s="25"/>
      <c r="E71" s="25"/>
      <c r="F71" s="18"/>
      <c r="G71" s="25"/>
      <c r="H71" s="27"/>
      <c r="I71" s="27"/>
      <c r="J71" s="26"/>
      <c r="K71" s="27"/>
      <c r="L71" s="18"/>
      <c r="M71" s="18"/>
      <c r="O71" s="18"/>
      <c r="P71" s="18"/>
      <c r="Q71" s="18"/>
      <c r="R71" s="18"/>
    </row>
    <row r="72" spans="1:18" s="116" customFormat="1" x14ac:dyDescent="0.2">
      <c r="A72" s="18"/>
      <c r="B72" s="352" t="s">
        <v>66</v>
      </c>
      <c r="C72" s="352"/>
      <c r="D72" s="25"/>
      <c r="E72" s="25"/>
      <c r="F72" s="18"/>
      <c r="G72" s="25"/>
      <c r="H72" s="27"/>
      <c r="I72" s="27"/>
      <c r="J72" s="26"/>
      <c r="K72" s="27"/>
      <c r="L72" s="18"/>
      <c r="M72" s="18"/>
      <c r="O72" s="18"/>
      <c r="P72" s="18"/>
      <c r="Q72" s="18"/>
      <c r="R72" s="18"/>
    </row>
    <row r="73" spans="1:18" s="116" customFormat="1" ht="15" x14ac:dyDescent="0.2">
      <c r="A73" s="59" t="s">
        <v>67</v>
      </c>
      <c r="B73" s="210" t="s">
        <v>273</v>
      </c>
      <c r="C73" s="208" t="s">
        <v>8</v>
      </c>
      <c r="D73" s="25"/>
      <c r="E73" s="25"/>
      <c r="F73" s="18"/>
      <c r="G73" s="25"/>
      <c r="H73" s="27"/>
      <c r="I73" s="27"/>
      <c r="J73" s="26"/>
      <c r="K73" s="27"/>
      <c r="L73" s="18"/>
      <c r="M73" s="18"/>
      <c r="O73" s="18"/>
      <c r="P73" s="18"/>
      <c r="Q73" s="18"/>
      <c r="R73" s="18"/>
    </row>
    <row r="74" spans="1:18" s="116" customFormat="1" ht="15" x14ac:dyDescent="0.2">
      <c r="A74" s="18"/>
      <c r="B74" s="28"/>
      <c r="C74" s="29"/>
      <c r="D74" s="25"/>
      <c r="E74" s="25"/>
      <c r="F74" s="18"/>
      <c r="G74" s="25"/>
      <c r="H74" s="27"/>
      <c r="I74" s="27"/>
      <c r="J74" s="26"/>
      <c r="K74" s="27"/>
      <c r="L74" s="18"/>
      <c r="M74" s="18"/>
      <c r="O74" s="18"/>
      <c r="P74" s="18"/>
      <c r="Q74" s="18"/>
      <c r="R74" s="18"/>
    </row>
    <row r="75" spans="1:18" s="116" customFormat="1" ht="15" x14ac:dyDescent="0.2">
      <c r="A75" s="314" t="s">
        <v>88</v>
      </c>
      <c r="B75" s="315"/>
      <c r="C75" s="315"/>
      <c r="D75" s="315"/>
      <c r="E75" s="315"/>
      <c r="F75" s="315"/>
      <c r="G75" s="315"/>
      <c r="H75" s="315"/>
      <c r="I75" s="316"/>
      <c r="J75" s="77">
        <f>6.65*4.8</f>
        <v>31.92</v>
      </c>
      <c r="K75" s="78" t="s">
        <v>8</v>
      </c>
      <c r="L75" s="86"/>
      <c r="M75" s="87"/>
      <c r="O75" s="18"/>
      <c r="P75" s="18"/>
      <c r="Q75" s="18"/>
      <c r="R75" s="18"/>
    </row>
    <row r="76" spans="1:18" s="116" customFormat="1" ht="15" x14ac:dyDescent="0.2">
      <c r="A76" s="61"/>
      <c r="B76" s="28"/>
      <c r="C76" s="29"/>
      <c r="D76" s="25"/>
      <c r="E76" s="25"/>
      <c r="F76" s="18"/>
      <c r="G76" s="25"/>
      <c r="H76" s="27"/>
      <c r="I76" s="27"/>
      <c r="J76" s="26"/>
      <c r="K76" s="27"/>
      <c r="L76" s="18"/>
      <c r="M76" s="18"/>
      <c r="O76" s="18"/>
      <c r="P76" s="18"/>
      <c r="Q76" s="18"/>
      <c r="R76" s="18"/>
    </row>
    <row r="77" spans="1:18" s="116" customFormat="1" ht="15" x14ac:dyDescent="0.2">
      <c r="A77" s="317" t="s">
        <v>89</v>
      </c>
      <c r="B77" s="318"/>
      <c r="C77" s="318"/>
      <c r="D77" s="318"/>
      <c r="E77" s="318"/>
      <c r="F77" s="318"/>
      <c r="G77" s="318"/>
      <c r="H77" s="318"/>
      <c r="I77" s="319"/>
      <c r="J77" s="84">
        <v>0</v>
      </c>
      <c r="K77" s="91" t="s">
        <v>8</v>
      </c>
      <c r="L77" s="85"/>
      <c r="M77" s="63"/>
      <c r="O77" s="18"/>
      <c r="P77" s="18"/>
      <c r="Q77" s="18"/>
      <c r="R77" s="18"/>
    </row>
    <row r="78" spans="1:18" s="116" customFormat="1" ht="15" x14ac:dyDescent="0.2">
      <c r="A78" s="320" t="s">
        <v>90</v>
      </c>
      <c r="B78" s="321"/>
      <c r="C78" s="321"/>
      <c r="D78" s="321"/>
      <c r="E78" s="321"/>
      <c r="F78" s="321"/>
      <c r="G78" s="321"/>
      <c r="H78" s="321"/>
      <c r="I78" s="322"/>
      <c r="J78" s="89">
        <f>J75-J77</f>
        <v>31.92</v>
      </c>
      <c r="K78" s="92" t="s">
        <v>8</v>
      </c>
      <c r="L78" s="82"/>
      <c r="M78" s="83"/>
      <c r="O78" s="18"/>
      <c r="P78" s="18"/>
      <c r="Q78" s="18"/>
      <c r="R78" s="18"/>
    </row>
    <row r="79" spans="1:18" s="116" customFormat="1" ht="15" x14ac:dyDescent="0.2">
      <c r="A79" s="345" t="s">
        <v>91</v>
      </c>
      <c r="B79" s="346"/>
      <c r="C79" s="346"/>
      <c r="D79" s="346"/>
      <c r="E79" s="346"/>
      <c r="F79" s="346"/>
      <c r="G79" s="346"/>
      <c r="H79" s="346"/>
      <c r="I79" s="347"/>
      <c r="J79" s="220">
        <f>J77+J78</f>
        <v>31.92</v>
      </c>
      <c r="K79" s="91" t="s">
        <v>8</v>
      </c>
      <c r="L79" s="221"/>
      <c r="M79" s="63"/>
      <c r="O79" s="18"/>
      <c r="P79" s="18"/>
      <c r="Q79" s="18"/>
      <c r="R79" s="18"/>
    </row>
    <row r="80" spans="1:18" s="116" customFormat="1" ht="15" x14ac:dyDescent="0.2">
      <c r="A80" s="222"/>
      <c r="B80" s="161"/>
      <c r="C80" s="161"/>
      <c r="D80" s="161"/>
      <c r="E80" s="161"/>
      <c r="F80" s="161"/>
      <c r="G80" s="161"/>
      <c r="H80" s="161"/>
      <c r="I80" s="161"/>
      <c r="J80" s="162"/>
      <c r="K80" s="218"/>
      <c r="L80" s="106"/>
      <c r="M80" s="223"/>
      <c r="O80" s="18"/>
      <c r="P80" s="18"/>
      <c r="Q80" s="18"/>
      <c r="R80" s="18"/>
    </row>
    <row r="81" spans="1:18" s="116" customFormat="1" ht="30" customHeight="1" x14ac:dyDescent="0.2">
      <c r="A81" s="338" t="s">
        <v>275</v>
      </c>
      <c r="B81" s="339"/>
      <c r="C81" s="339"/>
      <c r="D81" s="339"/>
      <c r="E81" s="339"/>
      <c r="F81" s="339"/>
      <c r="G81" s="339"/>
      <c r="H81" s="339"/>
      <c r="I81" s="339"/>
      <c r="J81" s="339"/>
      <c r="K81" s="339"/>
      <c r="L81" s="339"/>
      <c r="M81" s="340"/>
      <c r="O81" s="18"/>
      <c r="P81" s="18"/>
      <c r="Q81" s="18"/>
      <c r="R81" s="18"/>
    </row>
    <row r="82" spans="1:18" s="116" customFormat="1" ht="15" x14ac:dyDescent="0.2">
      <c r="A82" s="18"/>
      <c r="B82" s="28"/>
      <c r="C82" s="29"/>
      <c r="D82" s="25"/>
      <c r="E82" s="25"/>
      <c r="F82" s="18"/>
      <c r="G82" s="25"/>
      <c r="H82" s="27"/>
      <c r="I82" s="27"/>
      <c r="J82" s="26"/>
      <c r="K82" s="27"/>
      <c r="L82" s="18"/>
      <c r="M82" s="18"/>
      <c r="O82" s="18"/>
      <c r="P82" s="18"/>
      <c r="Q82" s="18"/>
      <c r="R82" s="18"/>
    </row>
    <row r="83" spans="1:18" s="116" customFormat="1" x14ac:dyDescent="0.2">
      <c r="A83" s="18"/>
      <c r="B83" s="352" t="s">
        <v>66</v>
      </c>
      <c r="C83" s="352"/>
      <c r="D83" s="25"/>
      <c r="E83" s="25"/>
      <c r="F83" s="18"/>
      <c r="G83" s="25"/>
      <c r="H83" s="27"/>
      <c r="I83" s="27"/>
      <c r="J83" s="26"/>
      <c r="K83" s="27"/>
      <c r="L83" s="18"/>
      <c r="M83" s="18"/>
      <c r="O83" s="18"/>
      <c r="P83" s="18"/>
      <c r="Q83" s="18"/>
      <c r="R83" s="18"/>
    </row>
    <row r="84" spans="1:18" s="116" customFormat="1" ht="15" x14ac:dyDescent="0.2">
      <c r="A84" s="59" t="s">
        <v>67</v>
      </c>
      <c r="B84" s="210" t="s">
        <v>273</v>
      </c>
      <c r="C84" s="208" t="s">
        <v>8</v>
      </c>
      <c r="D84" s="25"/>
      <c r="E84" s="25"/>
      <c r="F84" s="18"/>
      <c r="G84" s="25"/>
      <c r="H84" s="27"/>
      <c r="I84" s="27"/>
      <c r="J84" s="26"/>
      <c r="K84" s="27"/>
      <c r="L84" s="18"/>
      <c r="M84" s="18"/>
      <c r="O84" s="18"/>
      <c r="P84" s="18"/>
      <c r="Q84" s="18"/>
      <c r="R84" s="18"/>
    </row>
    <row r="85" spans="1:18" s="116" customFormat="1" ht="15" x14ac:dyDescent="0.2">
      <c r="A85" s="18"/>
      <c r="B85" s="28"/>
      <c r="C85" s="29"/>
      <c r="D85" s="25"/>
      <c r="E85" s="25"/>
      <c r="F85" s="18"/>
      <c r="G85" s="25"/>
      <c r="H85" s="27"/>
      <c r="I85" s="27"/>
      <c r="J85" s="26"/>
      <c r="K85" s="27"/>
      <c r="L85" s="18"/>
      <c r="M85" s="18"/>
      <c r="O85" s="18"/>
      <c r="P85" s="18"/>
      <c r="Q85" s="18"/>
      <c r="R85" s="18"/>
    </row>
    <row r="86" spans="1:18" s="116" customFormat="1" ht="15" x14ac:dyDescent="0.2">
      <c r="A86" s="314" t="s">
        <v>88</v>
      </c>
      <c r="B86" s="315"/>
      <c r="C86" s="315"/>
      <c r="D86" s="315"/>
      <c r="E86" s="315"/>
      <c r="F86" s="315"/>
      <c r="G86" s="315"/>
      <c r="H86" s="315"/>
      <c r="I86" s="316"/>
      <c r="J86" s="77">
        <f>6.65*4.8</f>
        <v>31.92</v>
      </c>
      <c r="K86" s="78" t="s">
        <v>8</v>
      </c>
      <c r="L86" s="86"/>
      <c r="M86" s="87"/>
      <c r="O86" s="18"/>
      <c r="P86" s="18"/>
      <c r="Q86" s="18"/>
      <c r="R86" s="18"/>
    </row>
    <row r="87" spans="1:18" s="116" customFormat="1" ht="15" x14ac:dyDescent="0.2">
      <c r="A87" s="61"/>
      <c r="B87" s="28"/>
      <c r="C87" s="29"/>
      <c r="D87" s="25"/>
      <c r="E87" s="25"/>
      <c r="F87" s="18"/>
      <c r="G87" s="25"/>
      <c r="H87" s="27"/>
      <c r="I87" s="27"/>
      <c r="J87" s="26"/>
      <c r="K87" s="27"/>
      <c r="L87" s="18"/>
      <c r="M87" s="18"/>
      <c r="O87" s="18"/>
      <c r="P87" s="18"/>
      <c r="Q87" s="18"/>
      <c r="R87" s="18"/>
    </row>
    <row r="88" spans="1:18" s="116" customFormat="1" ht="15" x14ac:dyDescent="0.2">
      <c r="A88" s="317" t="s">
        <v>89</v>
      </c>
      <c r="B88" s="318"/>
      <c r="C88" s="318"/>
      <c r="D88" s="318"/>
      <c r="E88" s="318"/>
      <c r="F88" s="318"/>
      <c r="G88" s="318"/>
      <c r="H88" s="318"/>
      <c r="I88" s="319"/>
      <c r="J88" s="84">
        <v>0</v>
      </c>
      <c r="K88" s="91" t="s">
        <v>8</v>
      </c>
      <c r="L88" s="85"/>
      <c r="M88" s="63"/>
      <c r="O88" s="18"/>
      <c r="P88" s="18"/>
      <c r="Q88" s="18"/>
      <c r="R88" s="18"/>
    </row>
    <row r="89" spans="1:18" s="116" customFormat="1" ht="15" x14ac:dyDescent="0.2">
      <c r="A89" s="320" t="s">
        <v>90</v>
      </c>
      <c r="B89" s="321"/>
      <c r="C89" s="321"/>
      <c r="D89" s="321"/>
      <c r="E89" s="321"/>
      <c r="F89" s="321"/>
      <c r="G89" s="321"/>
      <c r="H89" s="321"/>
      <c r="I89" s="322"/>
      <c r="J89" s="89">
        <f>J86-J88</f>
        <v>31.92</v>
      </c>
      <c r="K89" s="92" t="s">
        <v>8</v>
      </c>
      <c r="L89" s="82"/>
      <c r="M89" s="83"/>
      <c r="O89" s="18"/>
      <c r="P89" s="18"/>
      <c r="Q89" s="18"/>
      <c r="R89" s="18"/>
    </row>
    <row r="90" spans="1:18" s="116" customFormat="1" ht="15" x14ac:dyDescent="0.2">
      <c r="A90" s="345" t="s">
        <v>91</v>
      </c>
      <c r="B90" s="346"/>
      <c r="C90" s="346"/>
      <c r="D90" s="346"/>
      <c r="E90" s="346"/>
      <c r="F90" s="346"/>
      <c r="G90" s="346"/>
      <c r="H90" s="346"/>
      <c r="I90" s="347"/>
      <c r="J90" s="220">
        <f>J88+J89</f>
        <v>31.92</v>
      </c>
      <c r="K90" s="91" t="s">
        <v>8</v>
      </c>
      <c r="L90" s="221"/>
      <c r="M90" s="63"/>
      <c r="O90" s="18"/>
      <c r="P90" s="18"/>
      <c r="Q90" s="18"/>
      <c r="R90" s="18"/>
    </row>
    <row r="91" spans="1:18" s="116" customFormat="1" ht="15" x14ac:dyDescent="0.2">
      <c r="A91" s="222"/>
      <c r="B91" s="161"/>
      <c r="C91" s="161"/>
      <c r="D91" s="161"/>
      <c r="E91" s="161"/>
      <c r="F91" s="161"/>
      <c r="G91" s="161"/>
      <c r="H91" s="161"/>
      <c r="I91" s="161"/>
      <c r="J91" s="162"/>
      <c r="K91" s="219"/>
      <c r="L91" s="106"/>
      <c r="M91" s="223"/>
      <c r="O91" s="18"/>
      <c r="P91" s="18"/>
      <c r="Q91" s="18"/>
      <c r="R91" s="18"/>
    </row>
    <row r="92" spans="1:18" s="116" customFormat="1" ht="15" x14ac:dyDescent="0.2">
      <c r="A92" s="338" t="s">
        <v>276</v>
      </c>
      <c r="B92" s="339"/>
      <c r="C92" s="339"/>
      <c r="D92" s="339"/>
      <c r="E92" s="339"/>
      <c r="F92" s="339"/>
      <c r="G92" s="339"/>
      <c r="H92" s="339"/>
      <c r="I92" s="339"/>
      <c r="J92" s="339"/>
      <c r="K92" s="339"/>
      <c r="L92" s="339"/>
      <c r="M92" s="340"/>
      <c r="O92" s="18"/>
      <c r="P92" s="18"/>
      <c r="Q92" s="18"/>
      <c r="R92" s="18"/>
    </row>
    <row r="93" spans="1:18" s="116" customFormat="1" ht="15" x14ac:dyDescent="0.2">
      <c r="A93" s="18"/>
      <c r="B93" s="28"/>
      <c r="C93" s="29"/>
      <c r="D93" s="25"/>
      <c r="E93" s="25"/>
      <c r="F93" s="18"/>
      <c r="G93" s="25"/>
      <c r="H93" s="27"/>
      <c r="I93" s="27"/>
      <c r="J93" s="26"/>
      <c r="K93" s="27"/>
      <c r="L93" s="18"/>
      <c r="M93" s="18"/>
      <c r="O93" s="18"/>
      <c r="P93" s="18"/>
      <c r="Q93" s="18"/>
      <c r="R93" s="18"/>
    </row>
    <row r="94" spans="1:18" s="116" customFormat="1" x14ac:dyDescent="0.2">
      <c r="A94" s="18"/>
      <c r="B94" s="352" t="s">
        <v>66</v>
      </c>
      <c r="C94" s="352"/>
      <c r="D94" s="25"/>
      <c r="E94" s="25"/>
      <c r="F94" s="18"/>
      <c r="G94" s="25"/>
      <c r="H94" s="27"/>
      <c r="I94" s="27"/>
      <c r="J94" s="26"/>
      <c r="K94" s="27"/>
      <c r="L94" s="18"/>
      <c r="M94" s="18"/>
      <c r="O94" s="18"/>
      <c r="P94" s="18"/>
      <c r="Q94" s="18"/>
      <c r="R94" s="18"/>
    </row>
    <row r="95" spans="1:18" s="116" customFormat="1" x14ac:dyDescent="0.2">
      <c r="A95" s="59" t="s">
        <v>277</v>
      </c>
      <c r="B95" s="225">
        <v>6.65</v>
      </c>
      <c r="C95" s="224" t="s">
        <v>13</v>
      </c>
      <c r="D95" s="25"/>
      <c r="E95" s="25"/>
      <c r="F95" s="18"/>
      <c r="G95" s="25"/>
      <c r="H95" s="27"/>
      <c r="I95" s="27"/>
      <c r="J95" s="26"/>
      <c r="K95" s="27"/>
      <c r="L95" s="18"/>
      <c r="M95" s="18"/>
      <c r="O95" s="18"/>
      <c r="P95" s="18"/>
      <c r="Q95" s="18"/>
      <c r="R95" s="18"/>
    </row>
    <row r="96" spans="1:18" s="116" customFormat="1" ht="15" x14ac:dyDescent="0.2">
      <c r="A96" s="59" t="s">
        <v>278</v>
      </c>
      <c r="B96" s="210">
        <f>4.8*2</f>
        <v>9.6</v>
      </c>
      <c r="C96" s="208" t="s">
        <v>13</v>
      </c>
      <c r="D96" s="25"/>
      <c r="E96" s="25"/>
      <c r="F96" s="18"/>
      <c r="G96" s="25"/>
      <c r="H96" s="27"/>
      <c r="I96" s="27"/>
      <c r="J96" s="26"/>
      <c r="K96" s="27"/>
      <c r="L96" s="18"/>
      <c r="M96" s="18"/>
      <c r="O96" s="18"/>
      <c r="P96" s="18"/>
      <c r="Q96" s="18"/>
      <c r="R96" s="18"/>
    </row>
    <row r="97" spans="1:18" s="116" customFormat="1" ht="15" x14ac:dyDescent="0.2">
      <c r="A97" s="18"/>
      <c r="B97" s="28"/>
      <c r="C97" s="29"/>
      <c r="D97" s="25"/>
      <c r="E97" s="25"/>
      <c r="F97" s="18"/>
      <c r="G97" s="25"/>
      <c r="H97" s="27"/>
      <c r="I97" s="27"/>
      <c r="J97" s="26"/>
      <c r="K97" s="27"/>
      <c r="L97" s="18"/>
      <c r="M97" s="18"/>
      <c r="O97" s="18"/>
      <c r="P97" s="18"/>
      <c r="Q97" s="18"/>
      <c r="R97" s="18"/>
    </row>
    <row r="98" spans="1:18" s="116" customFormat="1" ht="15" x14ac:dyDescent="0.2">
      <c r="A98" s="314" t="s">
        <v>88</v>
      </c>
      <c r="B98" s="315"/>
      <c r="C98" s="315"/>
      <c r="D98" s="315"/>
      <c r="E98" s="315"/>
      <c r="F98" s="315"/>
      <c r="G98" s="315"/>
      <c r="H98" s="315"/>
      <c r="I98" s="316"/>
      <c r="J98" s="77">
        <f>SUM(B95:B96)</f>
        <v>16.25</v>
      </c>
      <c r="K98" s="78" t="s">
        <v>13</v>
      </c>
      <c r="L98" s="86"/>
      <c r="M98" s="87"/>
      <c r="O98" s="18"/>
      <c r="P98" s="18"/>
      <c r="Q98" s="18"/>
      <c r="R98" s="18"/>
    </row>
    <row r="99" spans="1:18" s="116" customFormat="1" ht="15" x14ac:dyDescent="0.2">
      <c r="A99" s="61"/>
      <c r="B99" s="28"/>
      <c r="C99" s="29"/>
      <c r="D99" s="25"/>
      <c r="E99" s="25"/>
      <c r="F99" s="18"/>
      <c r="G99" s="25"/>
      <c r="H99" s="27"/>
      <c r="I99" s="27"/>
      <c r="J99" s="26"/>
      <c r="K99" s="27"/>
      <c r="L99" s="18"/>
      <c r="M99" s="18"/>
      <c r="O99" s="18"/>
      <c r="P99" s="18"/>
      <c r="Q99" s="18"/>
      <c r="R99" s="18"/>
    </row>
    <row r="100" spans="1:18" s="116" customFormat="1" ht="15" x14ac:dyDescent="0.2">
      <c r="A100" s="317" t="s">
        <v>89</v>
      </c>
      <c r="B100" s="318"/>
      <c r="C100" s="318"/>
      <c r="D100" s="318"/>
      <c r="E100" s="318"/>
      <c r="F100" s="318"/>
      <c r="G100" s="318"/>
      <c r="H100" s="318"/>
      <c r="I100" s="319"/>
      <c r="J100" s="84">
        <v>0</v>
      </c>
      <c r="K100" s="91" t="s">
        <v>13</v>
      </c>
      <c r="L100" s="85"/>
      <c r="M100" s="63"/>
      <c r="O100" s="18"/>
      <c r="P100" s="18"/>
      <c r="Q100" s="18"/>
      <c r="R100" s="18"/>
    </row>
    <row r="101" spans="1:18" s="116" customFormat="1" ht="15" x14ac:dyDescent="0.2">
      <c r="A101" s="320" t="s">
        <v>90</v>
      </c>
      <c r="B101" s="321"/>
      <c r="C101" s="321"/>
      <c r="D101" s="321"/>
      <c r="E101" s="321"/>
      <c r="F101" s="321"/>
      <c r="G101" s="321"/>
      <c r="H101" s="321"/>
      <c r="I101" s="322"/>
      <c r="J101" s="89">
        <f>J98-J100</f>
        <v>16.25</v>
      </c>
      <c r="K101" s="92" t="s">
        <v>13</v>
      </c>
      <c r="L101" s="82"/>
      <c r="M101" s="83"/>
      <c r="O101" s="18"/>
      <c r="P101" s="18"/>
      <c r="Q101" s="18"/>
      <c r="R101" s="18"/>
    </row>
    <row r="102" spans="1:18" s="116" customFormat="1" ht="15" x14ac:dyDescent="0.2">
      <c r="A102" s="345" t="s">
        <v>91</v>
      </c>
      <c r="B102" s="346"/>
      <c r="C102" s="346"/>
      <c r="D102" s="346"/>
      <c r="E102" s="346"/>
      <c r="F102" s="346"/>
      <c r="G102" s="346"/>
      <c r="H102" s="346"/>
      <c r="I102" s="347"/>
      <c r="J102" s="220">
        <f>J100+J101</f>
        <v>16.25</v>
      </c>
      <c r="K102" s="91" t="s">
        <v>13</v>
      </c>
      <c r="L102" s="221"/>
      <c r="M102" s="63"/>
      <c r="O102" s="18"/>
      <c r="P102" s="18"/>
      <c r="Q102" s="18"/>
      <c r="R102" s="18"/>
    </row>
    <row r="103" spans="1:18" s="116" customFormat="1" ht="15" x14ac:dyDescent="0.2">
      <c r="A103" s="222"/>
      <c r="B103" s="161"/>
      <c r="C103" s="161"/>
      <c r="D103" s="161"/>
      <c r="E103" s="161"/>
      <c r="F103" s="161"/>
      <c r="G103" s="161"/>
      <c r="H103" s="161"/>
      <c r="I103" s="161"/>
      <c r="J103" s="162"/>
      <c r="K103" s="219"/>
      <c r="L103" s="106"/>
      <c r="M103" s="223"/>
      <c r="O103" s="18"/>
      <c r="P103" s="18"/>
      <c r="Q103" s="18"/>
      <c r="R103" s="18"/>
    </row>
    <row r="104" spans="1:18" s="116" customFormat="1" ht="15" x14ac:dyDescent="0.2">
      <c r="A104" s="338" t="s">
        <v>279</v>
      </c>
      <c r="B104" s="339"/>
      <c r="C104" s="339"/>
      <c r="D104" s="339"/>
      <c r="E104" s="339"/>
      <c r="F104" s="339"/>
      <c r="G104" s="339"/>
      <c r="H104" s="339"/>
      <c r="I104" s="339"/>
      <c r="J104" s="339"/>
      <c r="K104" s="339"/>
      <c r="L104" s="339"/>
      <c r="M104" s="340"/>
      <c r="O104" s="18"/>
      <c r="P104" s="18"/>
      <c r="Q104" s="18"/>
      <c r="R104" s="18"/>
    </row>
    <row r="105" spans="1:18" s="116" customFormat="1" ht="15" x14ac:dyDescent="0.2">
      <c r="A105" s="18"/>
      <c r="B105" s="28"/>
      <c r="C105" s="29"/>
      <c r="D105" s="25"/>
      <c r="E105" s="25"/>
      <c r="F105" s="18"/>
      <c r="G105" s="25"/>
      <c r="H105" s="27"/>
      <c r="I105" s="27"/>
      <c r="J105" s="26"/>
      <c r="K105" s="27"/>
      <c r="L105" s="18"/>
      <c r="M105" s="18"/>
      <c r="O105" s="18"/>
      <c r="P105" s="18"/>
      <c r="Q105" s="18"/>
      <c r="R105" s="18"/>
    </row>
    <row r="106" spans="1:18" s="116" customFormat="1" x14ac:dyDescent="0.2">
      <c r="A106" s="18"/>
      <c r="B106" s="352" t="s">
        <v>66</v>
      </c>
      <c r="C106" s="352"/>
      <c r="D106" s="25"/>
      <c r="E106" s="25"/>
      <c r="F106" s="18"/>
      <c r="G106" s="25"/>
      <c r="H106" s="27"/>
      <c r="I106" s="27"/>
      <c r="J106" s="26"/>
      <c r="K106" s="27"/>
      <c r="L106" s="18"/>
      <c r="M106" s="18"/>
      <c r="O106" s="18"/>
      <c r="P106" s="18"/>
      <c r="Q106" s="18"/>
      <c r="R106" s="18"/>
    </row>
    <row r="107" spans="1:18" s="116" customFormat="1" x14ac:dyDescent="0.2">
      <c r="A107" s="59" t="s">
        <v>280</v>
      </c>
      <c r="B107" s="225">
        <v>6.65</v>
      </c>
      <c r="C107" s="224" t="s">
        <v>13</v>
      </c>
      <c r="D107" s="25"/>
      <c r="E107" s="25"/>
      <c r="F107" s="18"/>
      <c r="G107" s="25"/>
      <c r="H107" s="27"/>
      <c r="I107" s="27"/>
      <c r="J107" s="26"/>
      <c r="K107" s="27"/>
      <c r="L107" s="18"/>
      <c r="M107" s="18"/>
      <c r="O107" s="18"/>
      <c r="P107" s="18"/>
      <c r="Q107" s="18"/>
      <c r="R107" s="18"/>
    </row>
    <row r="108" spans="1:18" s="116" customFormat="1" ht="15" x14ac:dyDescent="0.2">
      <c r="A108" s="18"/>
      <c r="B108" s="28"/>
      <c r="C108" s="29"/>
      <c r="D108" s="25"/>
      <c r="E108" s="25"/>
      <c r="F108" s="18"/>
      <c r="G108" s="25"/>
      <c r="H108" s="27"/>
      <c r="I108" s="27"/>
      <c r="J108" s="26"/>
      <c r="K108" s="27"/>
      <c r="L108" s="18"/>
      <c r="M108" s="18"/>
      <c r="O108" s="18"/>
      <c r="P108" s="18"/>
      <c r="Q108" s="18"/>
      <c r="R108" s="18"/>
    </row>
    <row r="109" spans="1:18" s="116" customFormat="1" ht="15" x14ac:dyDescent="0.2">
      <c r="A109" s="314" t="s">
        <v>88</v>
      </c>
      <c r="B109" s="315"/>
      <c r="C109" s="315"/>
      <c r="D109" s="315"/>
      <c r="E109" s="315"/>
      <c r="F109" s="315"/>
      <c r="G109" s="315"/>
      <c r="H109" s="315"/>
      <c r="I109" s="316"/>
      <c r="J109" s="77">
        <f>SUM(B107:B107)</f>
        <v>6.65</v>
      </c>
      <c r="K109" s="78" t="s">
        <v>13</v>
      </c>
      <c r="L109" s="86"/>
      <c r="M109" s="87"/>
      <c r="O109" s="18"/>
      <c r="P109" s="18"/>
      <c r="Q109" s="18"/>
      <c r="R109" s="18"/>
    </row>
    <row r="110" spans="1:18" s="116" customFormat="1" ht="15" x14ac:dyDescent="0.2">
      <c r="A110" s="61"/>
      <c r="B110" s="28"/>
      <c r="C110" s="29"/>
      <c r="D110" s="25"/>
      <c r="E110" s="25"/>
      <c r="F110" s="18"/>
      <c r="G110" s="25"/>
      <c r="H110" s="27"/>
      <c r="I110" s="27"/>
      <c r="J110" s="26"/>
      <c r="K110" s="27"/>
      <c r="L110" s="18"/>
      <c r="M110" s="18"/>
      <c r="O110" s="18"/>
      <c r="P110" s="18"/>
      <c r="Q110" s="18"/>
      <c r="R110" s="18"/>
    </row>
    <row r="111" spans="1:18" s="116" customFormat="1" ht="15" x14ac:dyDescent="0.2">
      <c r="A111" s="317" t="s">
        <v>89</v>
      </c>
      <c r="B111" s="318"/>
      <c r="C111" s="318"/>
      <c r="D111" s="318"/>
      <c r="E111" s="318"/>
      <c r="F111" s="318"/>
      <c r="G111" s="318"/>
      <c r="H111" s="318"/>
      <c r="I111" s="319"/>
      <c r="J111" s="84">
        <v>0</v>
      </c>
      <c r="K111" s="91" t="s">
        <v>13</v>
      </c>
      <c r="L111" s="85"/>
      <c r="M111" s="63"/>
      <c r="O111" s="18"/>
      <c r="P111" s="18"/>
      <c r="Q111" s="18"/>
      <c r="R111" s="18"/>
    </row>
    <row r="112" spans="1:18" s="116" customFormat="1" ht="15" x14ac:dyDescent="0.2">
      <c r="A112" s="320" t="s">
        <v>90</v>
      </c>
      <c r="B112" s="321"/>
      <c r="C112" s="321"/>
      <c r="D112" s="321"/>
      <c r="E112" s="321"/>
      <c r="F112" s="321"/>
      <c r="G112" s="321"/>
      <c r="H112" s="321"/>
      <c r="I112" s="322"/>
      <c r="J112" s="89">
        <f>J109-J111</f>
        <v>6.65</v>
      </c>
      <c r="K112" s="92" t="s">
        <v>13</v>
      </c>
      <c r="L112" s="82"/>
      <c r="M112" s="83"/>
      <c r="O112" s="18"/>
      <c r="P112" s="18"/>
      <c r="Q112" s="18"/>
      <c r="R112" s="18"/>
    </row>
    <row r="113" spans="1:18" s="116" customFormat="1" ht="15" x14ac:dyDescent="0.2">
      <c r="A113" s="345" t="s">
        <v>91</v>
      </c>
      <c r="B113" s="346"/>
      <c r="C113" s="346"/>
      <c r="D113" s="346"/>
      <c r="E113" s="346"/>
      <c r="F113" s="346"/>
      <c r="G113" s="346"/>
      <c r="H113" s="346"/>
      <c r="I113" s="347"/>
      <c r="J113" s="220">
        <f>J111+J112</f>
        <v>6.65</v>
      </c>
      <c r="K113" s="91" t="s">
        <v>13</v>
      </c>
      <c r="L113" s="221"/>
      <c r="M113" s="63"/>
      <c r="O113" s="18"/>
      <c r="P113" s="18"/>
      <c r="Q113" s="18"/>
      <c r="R113" s="18"/>
    </row>
    <row r="114" spans="1:18" s="116" customFormat="1" ht="15" x14ac:dyDescent="0.2">
      <c r="A114" s="222"/>
      <c r="B114" s="161"/>
      <c r="C114" s="161"/>
      <c r="D114" s="161"/>
      <c r="E114" s="161"/>
      <c r="F114" s="161"/>
      <c r="G114" s="161"/>
      <c r="H114" s="161"/>
      <c r="I114" s="161"/>
      <c r="J114" s="162"/>
      <c r="K114" s="219"/>
      <c r="L114" s="106"/>
      <c r="M114" s="223"/>
      <c r="O114" s="18"/>
      <c r="P114" s="18"/>
      <c r="Q114" s="18"/>
      <c r="R114" s="18"/>
    </row>
    <row r="115" spans="1:18" s="116" customFormat="1" ht="15" x14ac:dyDescent="0.2">
      <c r="A115" s="338" t="s">
        <v>281</v>
      </c>
      <c r="B115" s="339"/>
      <c r="C115" s="339"/>
      <c r="D115" s="339"/>
      <c r="E115" s="339"/>
      <c r="F115" s="339"/>
      <c r="G115" s="339"/>
      <c r="H115" s="339"/>
      <c r="I115" s="339"/>
      <c r="J115" s="339"/>
      <c r="K115" s="339"/>
      <c r="L115" s="339"/>
      <c r="M115" s="340"/>
      <c r="O115" s="18"/>
      <c r="P115" s="18"/>
      <c r="Q115" s="18"/>
      <c r="R115" s="18"/>
    </row>
    <row r="116" spans="1:18" s="116" customFormat="1" ht="15" x14ac:dyDescent="0.2">
      <c r="A116" s="18"/>
      <c r="B116" s="28"/>
      <c r="C116" s="29"/>
      <c r="D116" s="25"/>
      <c r="E116" s="25"/>
      <c r="F116" s="18"/>
      <c r="G116" s="25"/>
      <c r="H116" s="27"/>
      <c r="I116" s="27"/>
      <c r="J116" s="26"/>
      <c r="K116" s="27"/>
      <c r="L116" s="18"/>
      <c r="M116" s="18"/>
      <c r="O116" s="18"/>
      <c r="P116" s="18"/>
      <c r="Q116" s="18"/>
      <c r="R116" s="18"/>
    </row>
    <row r="117" spans="1:18" s="116" customFormat="1" x14ac:dyDescent="0.2">
      <c r="A117" s="18"/>
      <c r="B117" s="341" t="s">
        <v>67</v>
      </c>
      <c r="C117" s="342"/>
      <c r="D117" s="25"/>
      <c r="E117" s="25"/>
      <c r="F117" s="18"/>
      <c r="G117" s="25"/>
      <c r="H117" s="27"/>
      <c r="I117" s="27"/>
      <c r="J117" s="26"/>
      <c r="K117" s="27"/>
      <c r="L117" s="18"/>
      <c r="M117" s="18"/>
      <c r="O117" s="18"/>
      <c r="P117" s="18"/>
      <c r="Q117" s="18"/>
      <c r="R117" s="18"/>
    </row>
    <row r="118" spans="1:18" s="116" customFormat="1" x14ac:dyDescent="0.2">
      <c r="A118" s="206" t="s">
        <v>248</v>
      </c>
      <c r="B118" s="209">
        <v>19.91</v>
      </c>
      <c r="C118" s="207" t="s">
        <v>8</v>
      </c>
      <c r="D118" s="25"/>
      <c r="E118" s="25"/>
      <c r="F118" s="18"/>
      <c r="G118" s="25"/>
      <c r="H118" s="27"/>
      <c r="I118" s="27"/>
      <c r="J118" s="26"/>
      <c r="K118" s="27"/>
      <c r="L118" s="18"/>
      <c r="M118" s="18"/>
      <c r="O118" s="18"/>
      <c r="P118" s="18"/>
      <c r="Q118" s="18"/>
      <c r="R118" s="18"/>
    </row>
    <row r="119" spans="1:18" s="116" customFormat="1" ht="15" x14ac:dyDescent="0.2">
      <c r="A119" s="200" t="s">
        <v>249</v>
      </c>
      <c r="B119" s="203">
        <v>3.22</v>
      </c>
      <c r="C119" s="211" t="s">
        <v>8</v>
      </c>
      <c r="D119" s="25"/>
      <c r="E119" s="25"/>
      <c r="F119" s="18"/>
      <c r="G119" s="25"/>
      <c r="H119" s="27"/>
      <c r="I119" s="27"/>
      <c r="J119" s="26"/>
      <c r="K119" s="27"/>
      <c r="L119" s="18"/>
      <c r="M119" s="18"/>
      <c r="O119" s="18"/>
      <c r="P119" s="18"/>
      <c r="Q119" s="18"/>
      <c r="R119" s="18"/>
    </row>
    <row r="120" spans="1:18" s="116" customFormat="1" ht="15" x14ac:dyDescent="0.2">
      <c r="A120" s="200" t="s">
        <v>250</v>
      </c>
      <c r="B120" s="203">
        <v>3.68</v>
      </c>
      <c r="C120" s="211" t="s">
        <v>8</v>
      </c>
      <c r="D120" s="25"/>
      <c r="E120" s="25"/>
      <c r="F120" s="18"/>
      <c r="G120" s="25"/>
      <c r="H120" s="27"/>
      <c r="I120" s="27"/>
      <c r="J120" s="26"/>
      <c r="K120" s="27"/>
      <c r="L120" s="18"/>
      <c r="M120" s="18"/>
      <c r="O120" s="18"/>
      <c r="P120" s="18"/>
      <c r="Q120" s="18"/>
      <c r="R120" s="18"/>
    </row>
    <row r="121" spans="1:18" s="116" customFormat="1" ht="15" x14ac:dyDescent="0.2">
      <c r="A121" s="201" t="s">
        <v>251</v>
      </c>
      <c r="B121" s="210">
        <v>3.45</v>
      </c>
      <c r="C121" s="208" t="s">
        <v>8</v>
      </c>
      <c r="D121" s="25"/>
      <c r="E121" s="25"/>
      <c r="F121" s="18"/>
      <c r="G121" s="25"/>
      <c r="H121" s="27"/>
      <c r="I121" s="27"/>
      <c r="J121" s="26"/>
      <c r="K121" s="27"/>
      <c r="L121" s="18"/>
      <c r="M121" s="18"/>
      <c r="O121" s="18"/>
      <c r="P121" s="18"/>
      <c r="Q121" s="18"/>
      <c r="R121" s="18"/>
    </row>
    <row r="122" spans="1:18" s="116" customFormat="1" ht="15" x14ac:dyDescent="0.2">
      <c r="A122" s="59" t="s">
        <v>66</v>
      </c>
      <c r="B122" s="210">
        <f>SUM(B118:B121)</f>
        <v>30.259999999999998</v>
      </c>
      <c r="C122" s="208" t="s">
        <v>8</v>
      </c>
      <c r="D122" s="25"/>
      <c r="E122" s="25"/>
      <c r="F122" s="18"/>
      <c r="G122" s="25"/>
      <c r="H122" s="27"/>
      <c r="I122" s="27"/>
      <c r="J122" s="26"/>
      <c r="K122" s="27"/>
      <c r="L122" s="18"/>
      <c r="M122" s="18"/>
      <c r="O122" s="18"/>
      <c r="P122" s="18"/>
      <c r="Q122" s="18"/>
      <c r="R122" s="18"/>
    </row>
    <row r="123" spans="1:18" s="116" customFormat="1" ht="15" x14ac:dyDescent="0.2">
      <c r="A123" s="18"/>
      <c r="B123" s="28"/>
      <c r="C123" s="29"/>
      <c r="D123" s="25"/>
      <c r="E123" s="25"/>
      <c r="F123" s="18"/>
      <c r="G123" s="25"/>
      <c r="H123" s="27"/>
      <c r="I123" s="27"/>
      <c r="J123" s="26"/>
      <c r="K123" s="27"/>
      <c r="L123" s="18"/>
      <c r="M123" s="18"/>
      <c r="O123" s="18"/>
      <c r="P123" s="18"/>
      <c r="Q123" s="18"/>
      <c r="R123" s="18"/>
    </row>
    <row r="124" spans="1:18" s="116" customFormat="1" ht="15" x14ac:dyDescent="0.2">
      <c r="A124" s="314" t="s">
        <v>88</v>
      </c>
      <c r="B124" s="315"/>
      <c r="C124" s="315"/>
      <c r="D124" s="315"/>
      <c r="E124" s="315"/>
      <c r="F124" s="315"/>
      <c r="G124" s="315"/>
      <c r="H124" s="315"/>
      <c r="I124" s="316"/>
      <c r="J124" s="77">
        <f>B122</f>
        <v>30.259999999999998</v>
      </c>
      <c r="K124" s="78" t="s">
        <v>8</v>
      </c>
      <c r="L124" s="86"/>
      <c r="M124" s="87"/>
      <c r="O124" s="18"/>
      <c r="P124" s="18"/>
      <c r="Q124" s="18"/>
      <c r="R124" s="18"/>
    </row>
    <row r="125" spans="1:18" s="116" customFormat="1" ht="15" x14ac:dyDescent="0.2">
      <c r="A125" s="61"/>
      <c r="B125" s="28"/>
      <c r="C125" s="29"/>
      <c r="D125" s="25"/>
      <c r="E125" s="25"/>
      <c r="F125" s="18"/>
      <c r="G125" s="25"/>
      <c r="H125" s="27"/>
      <c r="I125" s="27"/>
      <c r="J125" s="26"/>
      <c r="K125" s="27"/>
      <c r="L125" s="18"/>
      <c r="M125" s="18"/>
      <c r="O125" s="18"/>
      <c r="P125" s="18"/>
      <c r="Q125" s="18"/>
      <c r="R125" s="18"/>
    </row>
    <row r="126" spans="1:18" s="116" customFormat="1" ht="15" x14ac:dyDescent="0.2">
      <c r="A126" s="317" t="s">
        <v>89</v>
      </c>
      <c r="B126" s="318"/>
      <c r="C126" s="318"/>
      <c r="D126" s="318"/>
      <c r="E126" s="318"/>
      <c r="F126" s="318"/>
      <c r="G126" s="318"/>
      <c r="H126" s="318"/>
      <c r="I126" s="319"/>
      <c r="J126" s="84">
        <v>0</v>
      </c>
      <c r="K126" s="91" t="s">
        <v>8</v>
      </c>
      <c r="L126" s="85"/>
      <c r="M126" s="63"/>
      <c r="O126" s="18"/>
      <c r="P126" s="18"/>
      <c r="Q126" s="18"/>
      <c r="R126" s="18"/>
    </row>
    <row r="127" spans="1:18" s="116" customFormat="1" ht="15" x14ac:dyDescent="0.2">
      <c r="A127" s="320" t="s">
        <v>90</v>
      </c>
      <c r="B127" s="321"/>
      <c r="C127" s="321"/>
      <c r="D127" s="321"/>
      <c r="E127" s="321"/>
      <c r="F127" s="321"/>
      <c r="G127" s="321"/>
      <c r="H127" s="321"/>
      <c r="I127" s="322"/>
      <c r="J127" s="89">
        <f>J124-J126</f>
        <v>30.259999999999998</v>
      </c>
      <c r="K127" s="92" t="s">
        <v>8</v>
      </c>
      <c r="L127" s="82"/>
      <c r="M127" s="83"/>
      <c r="O127" s="18"/>
      <c r="P127" s="18"/>
      <c r="Q127" s="18"/>
      <c r="R127" s="18"/>
    </row>
    <row r="128" spans="1:18" s="116" customFormat="1" ht="15" x14ac:dyDescent="0.2">
      <c r="A128" s="323" t="s">
        <v>91</v>
      </c>
      <c r="B128" s="324"/>
      <c r="C128" s="324"/>
      <c r="D128" s="324"/>
      <c r="E128" s="324"/>
      <c r="F128" s="324"/>
      <c r="G128" s="324"/>
      <c r="H128" s="324"/>
      <c r="I128" s="325"/>
      <c r="J128" s="79">
        <f>J126+J127</f>
        <v>30.259999999999998</v>
      </c>
      <c r="K128" s="91" t="s">
        <v>8</v>
      </c>
      <c r="L128" s="88"/>
      <c r="M128" s="81"/>
      <c r="O128" s="18"/>
      <c r="P128" s="18"/>
      <c r="Q128" s="18"/>
      <c r="R128" s="18"/>
    </row>
    <row r="129" spans="1:18" s="116" customFormat="1" ht="15" x14ac:dyDescent="0.2">
      <c r="A129" s="222"/>
      <c r="B129" s="161"/>
      <c r="C129" s="161"/>
      <c r="D129" s="161"/>
      <c r="E129" s="161"/>
      <c r="F129" s="161"/>
      <c r="G129" s="161"/>
      <c r="H129" s="161"/>
      <c r="I129" s="161"/>
      <c r="J129" s="162"/>
      <c r="K129" s="219"/>
      <c r="L129" s="106"/>
      <c r="M129" s="223"/>
      <c r="O129" s="18"/>
      <c r="P129" s="18"/>
      <c r="Q129" s="18"/>
      <c r="R129" s="18"/>
    </row>
    <row r="130" spans="1:18" s="116" customFormat="1" ht="15" x14ac:dyDescent="0.25">
      <c r="A130" s="326" t="s">
        <v>252</v>
      </c>
      <c r="B130" s="327"/>
      <c r="C130" s="327"/>
      <c r="D130" s="327"/>
      <c r="E130" s="327"/>
      <c r="F130" s="327"/>
      <c r="G130" s="327"/>
      <c r="H130" s="327"/>
      <c r="I130" s="327"/>
      <c r="J130" s="327"/>
      <c r="K130" s="327"/>
      <c r="L130" s="327"/>
      <c r="M130" s="353"/>
      <c r="O130" s="18"/>
      <c r="P130" s="18"/>
      <c r="Q130" s="18"/>
      <c r="R130" s="18"/>
    </row>
    <row r="131" spans="1:18" s="116" customFormat="1" ht="15" x14ac:dyDescent="0.2">
      <c r="A131" s="338" t="s">
        <v>282</v>
      </c>
      <c r="B131" s="339"/>
      <c r="C131" s="339"/>
      <c r="D131" s="339"/>
      <c r="E131" s="339"/>
      <c r="F131" s="339"/>
      <c r="G131" s="339"/>
      <c r="H131" s="339"/>
      <c r="I131" s="339"/>
      <c r="J131" s="339"/>
      <c r="K131" s="339"/>
      <c r="L131" s="339"/>
      <c r="M131" s="340"/>
      <c r="O131" s="18"/>
      <c r="P131" s="18"/>
      <c r="Q131" s="18"/>
      <c r="R131" s="18"/>
    </row>
    <row r="132" spans="1:18" s="116" customFormat="1" ht="15" x14ac:dyDescent="0.2">
      <c r="A132" s="18"/>
      <c r="B132" s="28"/>
      <c r="C132" s="29"/>
      <c r="D132" s="25"/>
      <c r="E132" s="25"/>
      <c r="F132" s="18"/>
      <c r="G132" s="25"/>
      <c r="H132" s="27"/>
      <c r="I132" s="27"/>
      <c r="J132" s="26"/>
      <c r="K132" s="27"/>
      <c r="L132" s="18"/>
      <c r="M132" s="18"/>
      <c r="O132" s="18"/>
      <c r="P132" s="18"/>
      <c r="Q132" s="18"/>
      <c r="R132" s="18"/>
    </row>
    <row r="133" spans="1:18" s="116" customFormat="1" x14ac:dyDescent="0.2">
      <c r="A133" s="18"/>
      <c r="B133" s="341" t="s">
        <v>67</v>
      </c>
      <c r="C133" s="342"/>
      <c r="D133" s="350" t="s">
        <v>284</v>
      </c>
      <c r="E133" s="351"/>
      <c r="F133" s="334" t="s">
        <v>286</v>
      </c>
      <c r="G133" s="335"/>
      <c r="H133" s="27"/>
      <c r="I133" s="27"/>
      <c r="J133" s="26"/>
      <c r="K133" s="27"/>
      <c r="L133" s="18"/>
      <c r="M133" s="18"/>
      <c r="O133" s="18"/>
      <c r="P133" s="18"/>
      <c r="Q133" s="18"/>
      <c r="R133" s="18"/>
    </row>
    <row r="134" spans="1:18" s="116" customFormat="1" x14ac:dyDescent="0.2">
      <c r="A134" s="206" t="s">
        <v>248</v>
      </c>
      <c r="B134" s="209">
        <v>19.91</v>
      </c>
      <c r="C134" s="207" t="s">
        <v>8</v>
      </c>
      <c r="D134" s="230"/>
      <c r="E134" s="230"/>
      <c r="F134" s="245"/>
      <c r="G134" s="246"/>
      <c r="H134" s="27"/>
      <c r="I134" s="27"/>
      <c r="J134" s="26"/>
      <c r="K134" s="27"/>
      <c r="L134" s="18"/>
      <c r="M134" s="18"/>
      <c r="O134" s="18"/>
      <c r="P134" s="18"/>
      <c r="Q134" s="18"/>
      <c r="R134" s="18"/>
    </row>
    <row r="135" spans="1:18" s="116" customFormat="1" ht="15" x14ac:dyDescent="0.2">
      <c r="A135" s="200" t="s">
        <v>249</v>
      </c>
      <c r="B135" s="203">
        <v>3.22</v>
      </c>
      <c r="C135" s="211" t="s">
        <v>8</v>
      </c>
      <c r="D135" s="97"/>
      <c r="E135" s="97"/>
      <c r="F135" s="245"/>
      <c r="G135" s="246"/>
      <c r="H135" s="27"/>
      <c r="I135" s="27"/>
      <c r="J135" s="26"/>
      <c r="K135" s="27"/>
      <c r="L135" s="18"/>
      <c r="M135" s="18"/>
      <c r="O135" s="18"/>
      <c r="P135" s="18"/>
      <c r="Q135" s="18"/>
      <c r="R135" s="18"/>
    </row>
    <row r="136" spans="1:18" s="116" customFormat="1" ht="15" x14ac:dyDescent="0.2">
      <c r="A136" s="200" t="s">
        <v>250</v>
      </c>
      <c r="B136" s="203">
        <v>3.68</v>
      </c>
      <c r="C136" s="211" t="s">
        <v>8</v>
      </c>
      <c r="D136" s="97"/>
      <c r="E136" s="97"/>
      <c r="F136" s="245"/>
      <c r="G136" s="246"/>
      <c r="H136" s="27"/>
      <c r="I136" s="27"/>
      <c r="J136" s="26"/>
      <c r="K136" s="27"/>
      <c r="L136" s="18"/>
      <c r="M136" s="18"/>
      <c r="O136" s="18"/>
      <c r="P136" s="18"/>
      <c r="Q136" s="18"/>
      <c r="R136" s="18"/>
    </row>
    <row r="137" spans="1:18" s="116" customFormat="1" ht="15" x14ac:dyDescent="0.2">
      <c r="A137" s="201" t="s">
        <v>251</v>
      </c>
      <c r="B137" s="210">
        <v>3.45</v>
      </c>
      <c r="C137" s="208" t="s">
        <v>8</v>
      </c>
      <c r="D137" s="348"/>
      <c r="E137" s="349"/>
      <c r="F137" s="201"/>
      <c r="G137" s="247"/>
      <c r="H137" s="27"/>
      <c r="I137" s="27"/>
      <c r="J137" s="26"/>
      <c r="K137" s="27"/>
      <c r="L137" s="18"/>
      <c r="M137" s="18"/>
      <c r="O137" s="18"/>
      <c r="P137" s="18"/>
      <c r="Q137" s="18"/>
      <c r="R137" s="18"/>
    </row>
    <row r="138" spans="1:18" s="116" customFormat="1" ht="15" x14ac:dyDescent="0.2">
      <c r="A138" s="61"/>
      <c r="B138" s="174"/>
      <c r="C138" s="228"/>
      <c r="D138" s="229"/>
      <c r="E138" s="229"/>
      <c r="F138" s="61"/>
      <c r="G138" s="25"/>
      <c r="H138" s="27"/>
      <c r="I138" s="27"/>
      <c r="J138" s="26"/>
      <c r="K138" s="27"/>
      <c r="L138" s="18"/>
      <c r="M138" s="18"/>
      <c r="O138" s="18"/>
      <c r="P138" s="18"/>
      <c r="Q138" s="18"/>
      <c r="R138" s="18"/>
    </row>
    <row r="139" spans="1:18" s="116" customFormat="1" ht="15" x14ac:dyDescent="0.2">
      <c r="A139" s="59" t="s">
        <v>66</v>
      </c>
      <c r="B139" s="203">
        <f>SUM(B134:B137)</f>
        <v>30.259999999999998</v>
      </c>
      <c r="C139" s="211" t="s">
        <v>8</v>
      </c>
      <c r="D139" s="226" t="s">
        <v>283</v>
      </c>
      <c r="E139" s="227" t="s">
        <v>285</v>
      </c>
      <c r="F139" s="185">
        <f>B139*0.04</f>
        <v>1.2103999999999999</v>
      </c>
      <c r="G139" s="179" t="s">
        <v>11</v>
      </c>
      <c r="H139" s="27"/>
      <c r="I139" s="27"/>
      <c r="J139" s="26"/>
      <c r="K139" s="27"/>
      <c r="L139" s="18"/>
      <c r="M139" s="18"/>
      <c r="O139" s="18"/>
      <c r="P139" s="18"/>
      <c r="Q139" s="18"/>
      <c r="R139" s="18"/>
    </row>
    <row r="140" spans="1:18" s="116" customFormat="1" ht="15" x14ac:dyDescent="0.2">
      <c r="A140" s="18"/>
      <c r="B140" s="28"/>
      <c r="C140" s="29"/>
      <c r="D140" s="25"/>
      <c r="E140" s="25"/>
      <c r="F140" s="18"/>
      <c r="G140" s="25"/>
      <c r="H140" s="27"/>
      <c r="I140" s="27"/>
      <c r="J140" s="26"/>
      <c r="K140" s="27"/>
      <c r="L140" s="18"/>
      <c r="M140" s="18"/>
      <c r="O140" s="18"/>
      <c r="P140" s="18"/>
      <c r="Q140" s="18"/>
      <c r="R140" s="18"/>
    </row>
    <row r="141" spans="1:18" s="116" customFormat="1" ht="15" x14ac:dyDescent="0.2">
      <c r="A141" s="314" t="s">
        <v>88</v>
      </c>
      <c r="B141" s="315"/>
      <c r="C141" s="315"/>
      <c r="D141" s="315"/>
      <c r="E141" s="315"/>
      <c r="F141" s="315"/>
      <c r="G141" s="315"/>
      <c r="H141" s="315"/>
      <c r="I141" s="316"/>
      <c r="J141" s="77">
        <f>F139</f>
        <v>1.2103999999999999</v>
      </c>
      <c r="K141" s="78" t="s">
        <v>11</v>
      </c>
      <c r="L141" s="86"/>
      <c r="M141" s="87"/>
      <c r="O141" s="18"/>
      <c r="P141" s="18"/>
      <c r="Q141" s="18"/>
      <c r="R141" s="18"/>
    </row>
    <row r="142" spans="1:18" s="116" customFormat="1" ht="15" x14ac:dyDescent="0.2">
      <c r="A142" s="61"/>
      <c r="B142" s="28"/>
      <c r="C142" s="29"/>
      <c r="D142" s="25"/>
      <c r="E142" s="25"/>
      <c r="F142" s="18"/>
      <c r="G142" s="25"/>
      <c r="H142" s="27"/>
      <c r="I142" s="27"/>
      <c r="J142" s="26"/>
      <c r="K142" s="27"/>
      <c r="L142" s="18"/>
      <c r="M142" s="18"/>
      <c r="O142" s="18"/>
      <c r="P142" s="18"/>
      <c r="Q142" s="18"/>
      <c r="R142" s="18"/>
    </row>
    <row r="143" spans="1:18" s="116" customFormat="1" ht="15" x14ac:dyDescent="0.2">
      <c r="A143" s="317" t="s">
        <v>89</v>
      </c>
      <c r="B143" s="318"/>
      <c r="C143" s="318"/>
      <c r="D143" s="318"/>
      <c r="E143" s="318"/>
      <c r="F143" s="318"/>
      <c r="G143" s="318"/>
      <c r="H143" s="318"/>
      <c r="I143" s="319"/>
      <c r="J143" s="84">
        <v>0</v>
      </c>
      <c r="K143" s="91" t="s">
        <v>11</v>
      </c>
      <c r="L143" s="85"/>
      <c r="M143" s="63"/>
      <c r="O143" s="18"/>
      <c r="P143" s="18"/>
      <c r="Q143" s="18"/>
      <c r="R143" s="18"/>
    </row>
    <row r="144" spans="1:18" s="116" customFormat="1" ht="15" x14ac:dyDescent="0.2">
      <c r="A144" s="320" t="s">
        <v>90</v>
      </c>
      <c r="B144" s="321"/>
      <c r="C144" s="321"/>
      <c r="D144" s="321"/>
      <c r="E144" s="321"/>
      <c r="F144" s="321"/>
      <c r="G144" s="321"/>
      <c r="H144" s="321"/>
      <c r="I144" s="322"/>
      <c r="J144" s="89">
        <f>J141-J143</f>
        <v>1.2103999999999999</v>
      </c>
      <c r="K144" s="92" t="s">
        <v>11</v>
      </c>
      <c r="L144" s="82"/>
      <c r="M144" s="83"/>
      <c r="O144" s="18"/>
      <c r="P144" s="18"/>
      <c r="Q144" s="18"/>
      <c r="R144" s="18"/>
    </row>
    <row r="145" spans="1:18" s="116" customFormat="1" ht="15" x14ac:dyDescent="0.2">
      <c r="A145" s="323" t="s">
        <v>91</v>
      </c>
      <c r="B145" s="324"/>
      <c r="C145" s="324"/>
      <c r="D145" s="324"/>
      <c r="E145" s="324"/>
      <c r="F145" s="324"/>
      <c r="G145" s="324"/>
      <c r="H145" s="324"/>
      <c r="I145" s="325"/>
      <c r="J145" s="79">
        <f>J143+J144</f>
        <v>1.2103999999999999</v>
      </c>
      <c r="K145" s="91" t="s">
        <v>11</v>
      </c>
      <c r="L145" s="88"/>
      <c r="M145" s="81"/>
      <c r="O145" s="18"/>
      <c r="P145" s="18"/>
      <c r="Q145" s="18"/>
      <c r="R145" s="18"/>
    </row>
    <row r="146" spans="1:18" s="116" customFormat="1" ht="15" x14ac:dyDescent="0.2">
      <c r="A146" s="18"/>
      <c r="B146" s="28"/>
      <c r="C146" s="29"/>
      <c r="D146" s="25"/>
      <c r="E146" s="25"/>
      <c r="F146" s="18"/>
      <c r="G146" s="25"/>
      <c r="H146" s="27"/>
      <c r="I146" s="27"/>
      <c r="J146" s="26"/>
      <c r="K146" s="27"/>
      <c r="L146" s="18"/>
      <c r="M146" s="18"/>
      <c r="O146" s="18"/>
      <c r="P146" s="18"/>
      <c r="Q146" s="18"/>
      <c r="R146" s="18"/>
    </row>
    <row r="147" spans="1:18" s="116" customFormat="1" ht="33" customHeight="1" x14ac:dyDescent="0.2">
      <c r="A147" s="338" t="s">
        <v>287</v>
      </c>
      <c r="B147" s="339"/>
      <c r="C147" s="339"/>
      <c r="D147" s="339"/>
      <c r="E147" s="339"/>
      <c r="F147" s="339"/>
      <c r="G147" s="339"/>
      <c r="H147" s="339"/>
      <c r="I147" s="339"/>
      <c r="J147" s="339"/>
      <c r="K147" s="339"/>
      <c r="L147" s="339"/>
      <c r="M147" s="340"/>
      <c r="O147" s="18"/>
      <c r="P147" s="18"/>
      <c r="Q147" s="18"/>
      <c r="R147" s="18"/>
    </row>
    <row r="148" spans="1:18" s="116" customFormat="1" ht="15" x14ac:dyDescent="0.2">
      <c r="A148" s="18"/>
      <c r="B148" s="28"/>
      <c r="C148" s="29"/>
      <c r="D148" s="25"/>
      <c r="E148" s="25"/>
      <c r="F148" s="18"/>
      <c r="G148" s="25"/>
      <c r="H148" s="27"/>
      <c r="I148" s="27"/>
      <c r="J148" s="26"/>
      <c r="K148" s="27"/>
      <c r="L148" s="18"/>
      <c r="M148" s="18"/>
      <c r="O148" s="18"/>
      <c r="P148" s="18"/>
      <c r="Q148" s="18"/>
      <c r="R148" s="18"/>
    </row>
    <row r="149" spans="1:18" s="116" customFormat="1" x14ac:dyDescent="0.2">
      <c r="A149" s="18"/>
      <c r="B149" s="341" t="s">
        <v>67</v>
      </c>
      <c r="C149" s="342"/>
      <c r="D149" s="25"/>
      <c r="E149" s="25"/>
      <c r="F149" s="18"/>
      <c r="G149" s="25"/>
      <c r="H149" s="27"/>
      <c r="I149" s="27"/>
      <c r="J149" s="26"/>
      <c r="K149" s="27"/>
      <c r="L149" s="18"/>
      <c r="M149" s="18"/>
      <c r="O149" s="18"/>
      <c r="P149" s="18"/>
      <c r="Q149" s="18"/>
      <c r="R149" s="18"/>
    </row>
    <row r="150" spans="1:18" s="116" customFormat="1" x14ac:dyDescent="0.2">
      <c r="A150" s="206" t="s">
        <v>248</v>
      </c>
      <c r="B150" s="209">
        <v>19.91</v>
      </c>
      <c r="C150" s="207" t="s">
        <v>8</v>
      </c>
      <c r="D150" s="25"/>
      <c r="E150" s="25"/>
      <c r="F150" s="18"/>
      <c r="G150" s="25"/>
      <c r="H150" s="27"/>
      <c r="I150" s="27"/>
      <c r="J150" s="26"/>
      <c r="K150" s="27"/>
      <c r="L150" s="18"/>
      <c r="M150" s="18"/>
      <c r="O150" s="18"/>
      <c r="P150" s="18"/>
      <c r="Q150" s="18"/>
      <c r="R150" s="18"/>
    </row>
    <row r="151" spans="1:18" s="116" customFormat="1" ht="15" x14ac:dyDescent="0.2">
      <c r="A151" s="200" t="s">
        <v>249</v>
      </c>
      <c r="B151" s="203">
        <v>3.22</v>
      </c>
      <c r="C151" s="211" t="s">
        <v>8</v>
      </c>
      <c r="D151" s="25"/>
      <c r="E151" s="25"/>
      <c r="F151" s="18"/>
      <c r="G151" s="25"/>
      <c r="H151" s="27"/>
      <c r="I151" s="27"/>
      <c r="J151" s="26"/>
      <c r="K151" s="27"/>
      <c r="L151" s="18"/>
      <c r="M151" s="18"/>
      <c r="O151" s="18"/>
      <c r="P151" s="18"/>
      <c r="Q151" s="18"/>
      <c r="R151" s="18"/>
    </row>
    <row r="152" spans="1:18" s="116" customFormat="1" ht="15" x14ac:dyDescent="0.2">
      <c r="A152" s="200" t="s">
        <v>250</v>
      </c>
      <c r="B152" s="203">
        <v>3.68</v>
      </c>
      <c r="C152" s="211" t="s">
        <v>8</v>
      </c>
      <c r="D152" s="25"/>
      <c r="E152" s="25"/>
      <c r="F152" s="18"/>
      <c r="G152" s="25"/>
      <c r="H152" s="27"/>
      <c r="I152" s="27"/>
      <c r="J152" s="26"/>
      <c r="K152" s="27"/>
      <c r="L152" s="18"/>
      <c r="M152" s="18"/>
      <c r="O152" s="18"/>
      <c r="P152" s="18"/>
      <c r="Q152" s="18"/>
      <c r="R152" s="18"/>
    </row>
    <row r="153" spans="1:18" s="116" customFormat="1" ht="15" x14ac:dyDescent="0.2">
      <c r="A153" s="201" t="s">
        <v>251</v>
      </c>
      <c r="B153" s="210">
        <v>3.45</v>
      </c>
      <c r="C153" s="208" t="s">
        <v>8</v>
      </c>
      <c r="D153" s="25"/>
      <c r="E153" s="25"/>
      <c r="F153" s="18"/>
      <c r="G153" s="25"/>
      <c r="H153" s="27"/>
      <c r="I153" s="27"/>
      <c r="J153" s="26"/>
      <c r="K153" s="27"/>
      <c r="L153" s="18"/>
      <c r="M153" s="18"/>
      <c r="O153" s="18"/>
      <c r="P153" s="18"/>
      <c r="Q153" s="18"/>
      <c r="R153" s="18"/>
    </row>
    <row r="154" spans="1:18" s="116" customFormat="1" ht="15" x14ac:dyDescent="0.2">
      <c r="A154" s="59" t="s">
        <v>66</v>
      </c>
      <c r="B154" s="210">
        <f>SUM(B150:B153)</f>
        <v>30.259999999999998</v>
      </c>
      <c r="C154" s="208" t="s">
        <v>8</v>
      </c>
      <c r="D154" s="25"/>
      <c r="E154" s="25"/>
      <c r="F154" s="18"/>
      <c r="G154" s="25"/>
      <c r="H154" s="27"/>
      <c r="I154" s="27"/>
      <c r="J154" s="26"/>
      <c r="K154" s="27"/>
      <c r="L154" s="18"/>
      <c r="M154" s="18"/>
      <c r="O154" s="18"/>
      <c r="P154" s="18"/>
      <c r="Q154" s="18"/>
      <c r="R154" s="18"/>
    </row>
    <row r="155" spans="1:18" s="116" customFormat="1" ht="15" x14ac:dyDescent="0.2">
      <c r="A155" s="18"/>
      <c r="B155" s="28"/>
      <c r="C155" s="29"/>
      <c r="D155" s="25"/>
      <c r="E155" s="25"/>
      <c r="F155" s="18"/>
      <c r="G155" s="25"/>
      <c r="H155" s="27"/>
      <c r="I155" s="27"/>
      <c r="J155" s="26"/>
      <c r="K155" s="27"/>
      <c r="L155" s="18"/>
      <c r="M155" s="18"/>
      <c r="O155" s="18"/>
      <c r="P155" s="18"/>
      <c r="Q155" s="18"/>
      <c r="R155" s="18"/>
    </row>
    <row r="156" spans="1:18" s="116" customFormat="1" ht="15" x14ac:dyDescent="0.2">
      <c r="A156" s="314" t="s">
        <v>88</v>
      </c>
      <c r="B156" s="315"/>
      <c r="C156" s="315"/>
      <c r="D156" s="315"/>
      <c r="E156" s="315"/>
      <c r="F156" s="315"/>
      <c r="G156" s="315"/>
      <c r="H156" s="315"/>
      <c r="I156" s="316"/>
      <c r="J156" s="77">
        <f>B154</f>
        <v>30.259999999999998</v>
      </c>
      <c r="K156" s="78" t="s">
        <v>8</v>
      </c>
      <c r="L156" s="86"/>
      <c r="M156" s="87"/>
      <c r="O156" s="18"/>
      <c r="P156" s="18"/>
      <c r="Q156" s="18"/>
      <c r="R156" s="18"/>
    </row>
    <row r="157" spans="1:18" s="116" customFormat="1" ht="15" x14ac:dyDescent="0.2">
      <c r="A157" s="61"/>
      <c r="B157" s="28"/>
      <c r="C157" s="29"/>
      <c r="D157" s="25"/>
      <c r="E157" s="25"/>
      <c r="F157" s="18"/>
      <c r="G157" s="25"/>
      <c r="H157" s="27"/>
      <c r="I157" s="27"/>
      <c r="J157" s="26"/>
      <c r="K157" s="27"/>
      <c r="L157" s="18"/>
      <c r="M157" s="18"/>
      <c r="O157" s="18"/>
      <c r="P157" s="18"/>
      <c r="Q157" s="18"/>
      <c r="R157" s="18"/>
    </row>
    <row r="158" spans="1:18" s="116" customFormat="1" ht="15" x14ac:dyDescent="0.2">
      <c r="A158" s="317" t="s">
        <v>89</v>
      </c>
      <c r="B158" s="318"/>
      <c r="C158" s="318"/>
      <c r="D158" s="318"/>
      <c r="E158" s="318"/>
      <c r="F158" s="318"/>
      <c r="G158" s="318"/>
      <c r="H158" s="318"/>
      <c r="I158" s="319"/>
      <c r="J158" s="84">
        <v>0</v>
      </c>
      <c r="K158" s="91" t="s">
        <v>8</v>
      </c>
      <c r="L158" s="85"/>
      <c r="M158" s="63"/>
      <c r="O158" s="18"/>
      <c r="P158" s="18"/>
      <c r="Q158" s="18"/>
      <c r="R158" s="18"/>
    </row>
    <row r="159" spans="1:18" s="116" customFormat="1" ht="15" x14ac:dyDescent="0.2">
      <c r="A159" s="320" t="s">
        <v>90</v>
      </c>
      <c r="B159" s="321"/>
      <c r="C159" s="321"/>
      <c r="D159" s="321"/>
      <c r="E159" s="321"/>
      <c r="F159" s="321"/>
      <c r="G159" s="321"/>
      <c r="H159" s="321"/>
      <c r="I159" s="322"/>
      <c r="J159" s="89">
        <f>J156-J158</f>
        <v>30.259999999999998</v>
      </c>
      <c r="K159" s="92" t="s">
        <v>8</v>
      </c>
      <c r="L159" s="82"/>
      <c r="M159" s="83"/>
      <c r="O159" s="18"/>
      <c r="P159" s="18"/>
      <c r="Q159" s="18"/>
      <c r="R159" s="18"/>
    </row>
    <row r="160" spans="1:18" s="116" customFormat="1" ht="15" x14ac:dyDescent="0.2">
      <c r="A160" s="323" t="s">
        <v>91</v>
      </c>
      <c r="B160" s="324"/>
      <c r="C160" s="324"/>
      <c r="D160" s="324"/>
      <c r="E160" s="324"/>
      <c r="F160" s="324"/>
      <c r="G160" s="324"/>
      <c r="H160" s="324"/>
      <c r="I160" s="325"/>
      <c r="J160" s="79">
        <f>J158+J159</f>
        <v>30.259999999999998</v>
      </c>
      <c r="K160" s="91" t="s">
        <v>8</v>
      </c>
      <c r="L160" s="88"/>
      <c r="M160" s="81"/>
      <c r="O160" s="18"/>
      <c r="P160" s="18"/>
      <c r="Q160" s="18"/>
      <c r="R160" s="18"/>
    </row>
    <row r="161" spans="1:18" s="116" customFormat="1" ht="15" x14ac:dyDescent="0.2">
      <c r="A161" s="18"/>
      <c r="B161" s="28"/>
      <c r="C161" s="29"/>
      <c r="D161" s="25"/>
      <c r="E161" s="25"/>
      <c r="F161" s="18"/>
      <c r="G161" s="25"/>
      <c r="H161" s="27"/>
      <c r="I161" s="27"/>
      <c r="J161" s="26"/>
      <c r="K161" s="27"/>
      <c r="L161" s="18"/>
      <c r="M161" s="18"/>
      <c r="O161" s="18"/>
      <c r="P161" s="18"/>
      <c r="Q161" s="18"/>
      <c r="R161" s="18"/>
    </row>
    <row r="162" spans="1:18" s="116" customFormat="1" ht="15" customHeight="1" x14ac:dyDescent="0.2">
      <c r="A162" s="338" t="s">
        <v>289</v>
      </c>
      <c r="B162" s="339"/>
      <c r="C162" s="339"/>
      <c r="D162" s="339"/>
      <c r="E162" s="339"/>
      <c r="F162" s="339"/>
      <c r="G162" s="339"/>
      <c r="H162" s="339"/>
      <c r="I162" s="339"/>
      <c r="J162" s="339"/>
      <c r="K162" s="339"/>
      <c r="L162" s="339"/>
      <c r="M162" s="340"/>
      <c r="O162" s="18"/>
      <c r="P162" s="18"/>
      <c r="Q162" s="18"/>
      <c r="R162" s="18"/>
    </row>
    <row r="163" spans="1:18" s="116" customFormat="1" ht="15" x14ac:dyDescent="0.2">
      <c r="A163" s="18"/>
      <c r="B163" s="28"/>
      <c r="C163" s="29"/>
      <c r="D163" s="25"/>
      <c r="E163" s="25"/>
      <c r="F163" s="18"/>
      <c r="G163" s="25"/>
      <c r="H163" s="27"/>
      <c r="I163" s="27"/>
      <c r="J163" s="26"/>
      <c r="K163" s="27"/>
      <c r="L163" s="18"/>
      <c r="M163" s="18"/>
      <c r="O163" s="18"/>
      <c r="P163" s="18"/>
      <c r="Q163" s="18"/>
      <c r="R163" s="18"/>
    </row>
    <row r="164" spans="1:18" s="116" customFormat="1" x14ac:dyDescent="0.2">
      <c r="A164" s="18"/>
      <c r="B164" s="341" t="s">
        <v>302</v>
      </c>
      <c r="C164" s="342"/>
      <c r="D164" s="350" t="s">
        <v>303</v>
      </c>
      <c r="E164" s="351"/>
      <c r="F164" s="232" t="s">
        <v>304</v>
      </c>
      <c r="G164" s="354" t="s">
        <v>66</v>
      </c>
      <c r="H164" s="355"/>
      <c r="I164" s="27"/>
      <c r="J164" s="26"/>
      <c r="K164" s="27"/>
      <c r="L164" s="18"/>
      <c r="M164" s="18"/>
      <c r="O164" s="18"/>
      <c r="P164" s="18"/>
      <c r="Q164" s="18"/>
      <c r="R164" s="18"/>
    </row>
    <row r="165" spans="1:18" s="116" customFormat="1" x14ac:dyDescent="0.2">
      <c r="A165" s="200" t="s">
        <v>250</v>
      </c>
      <c r="B165" s="209">
        <v>1.6</v>
      </c>
      <c r="C165" s="207" t="s">
        <v>13</v>
      </c>
      <c r="D165" s="213">
        <v>2.2999999999999998</v>
      </c>
      <c r="E165" s="227" t="s">
        <v>13</v>
      </c>
      <c r="F165" s="232">
        <v>2</v>
      </c>
      <c r="G165" s="213">
        <f>(B165+D165)*F165</f>
        <v>7.8</v>
      </c>
      <c r="H165" s="179" t="s">
        <v>13</v>
      </c>
      <c r="I165" s="27"/>
      <c r="J165" s="26"/>
      <c r="K165" s="27"/>
      <c r="L165" s="18"/>
      <c r="M165" s="18"/>
      <c r="O165" s="18"/>
      <c r="P165" s="18"/>
      <c r="Q165" s="18"/>
      <c r="R165" s="18"/>
    </row>
    <row r="166" spans="1:18" s="116" customFormat="1" ht="15" x14ac:dyDescent="0.2">
      <c r="A166" s="200" t="s">
        <v>249</v>
      </c>
      <c r="B166" s="203">
        <v>1.4</v>
      </c>
      <c r="C166" s="211" t="s">
        <v>13</v>
      </c>
      <c r="D166" s="97">
        <v>2.2999999999999998</v>
      </c>
      <c r="E166" s="97" t="s">
        <v>13</v>
      </c>
      <c r="F166" s="233">
        <v>2</v>
      </c>
      <c r="G166" s="213">
        <f t="shared" ref="G166:G168" si="1">(B166+D166)*F166</f>
        <v>7.3999999999999995</v>
      </c>
      <c r="H166" s="179" t="s">
        <v>13</v>
      </c>
      <c r="I166" s="27"/>
      <c r="J166" s="26"/>
      <c r="K166" s="27"/>
      <c r="L166" s="18"/>
      <c r="M166" s="18"/>
      <c r="O166" s="18"/>
      <c r="P166" s="18"/>
      <c r="Q166" s="18"/>
      <c r="R166" s="18"/>
    </row>
    <row r="167" spans="1:18" s="116" customFormat="1" ht="15" x14ac:dyDescent="0.2">
      <c r="A167" s="200" t="s">
        <v>306</v>
      </c>
      <c r="B167" s="203">
        <v>4.8</v>
      </c>
      <c r="C167" s="211" t="s">
        <v>13</v>
      </c>
      <c r="D167" s="213">
        <v>4.2</v>
      </c>
      <c r="E167" s="227" t="s">
        <v>13</v>
      </c>
      <c r="F167" s="232">
        <v>2</v>
      </c>
      <c r="G167" s="213">
        <f t="shared" si="1"/>
        <v>18</v>
      </c>
      <c r="H167" s="179" t="s">
        <v>13</v>
      </c>
      <c r="I167" s="27"/>
      <c r="J167" s="26"/>
      <c r="K167" s="27"/>
      <c r="L167" s="18"/>
      <c r="M167" s="18"/>
      <c r="O167" s="18"/>
      <c r="P167" s="18"/>
      <c r="Q167" s="18"/>
      <c r="R167" s="18"/>
    </row>
    <row r="168" spans="1:18" s="116" customFormat="1" ht="15" x14ac:dyDescent="0.2">
      <c r="A168" s="201" t="s">
        <v>307</v>
      </c>
      <c r="B168" s="203">
        <v>0.83</v>
      </c>
      <c r="C168" s="211" t="s">
        <v>13</v>
      </c>
      <c r="D168" s="213">
        <v>0.91</v>
      </c>
      <c r="E168" s="179" t="s">
        <v>13</v>
      </c>
      <c r="F168" s="232">
        <v>2</v>
      </c>
      <c r="G168" s="213">
        <f t="shared" si="1"/>
        <v>3.48</v>
      </c>
      <c r="H168" s="179" t="s">
        <v>13</v>
      </c>
      <c r="I168" s="27"/>
      <c r="J168" s="26"/>
      <c r="K168" s="27"/>
      <c r="L168" s="18"/>
      <c r="M168" s="18"/>
      <c r="O168" s="18"/>
      <c r="P168" s="18"/>
      <c r="Q168" s="18"/>
      <c r="R168" s="18"/>
    </row>
    <row r="169" spans="1:18" s="116" customFormat="1" ht="15" x14ac:dyDescent="0.2">
      <c r="A169" s="200" t="s">
        <v>305</v>
      </c>
      <c r="B169" s="203">
        <f>2*3*0.8</f>
        <v>4.8000000000000007</v>
      </c>
      <c r="C169" s="211" t="s">
        <v>13</v>
      </c>
      <c r="D169" s="213">
        <v>1.2</v>
      </c>
      <c r="E169" s="179" t="s">
        <v>13</v>
      </c>
      <c r="F169" s="232">
        <v>1</v>
      </c>
      <c r="G169" s="213">
        <f>-(B169+D169)*F169</f>
        <v>-6.0000000000000009</v>
      </c>
      <c r="H169" s="179" t="s">
        <v>13</v>
      </c>
      <c r="I169" s="27"/>
      <c r="J169" s="26"/>
      <c r="K169" s="27"/>
      <c r="L169" s="18"/>
      <c r="M169" s="18"/>
      <c r="O169" s="18"/>
      <c r="P169" s="18"/>
      <c r="Q169" s="18"/>
      <c r="R169" s="18"/>
    </row>
    <row r="170" spans="1:18" s="116" customFormat="1" ht="15" x14ac:dyDescent="0.2">
      <c r="A170" s="18"/>
      <c r="B170" s="28"/>
      <c r="C170" s="29"/>
      <c r="D170" s="25"/>
      <c r="E170" s="25"/>
      <c r="F170" s="18"/>
      <c r="G170" s="25"/>
      <c r="H170" s="27"/>
      <c r="I170" s="27"/>
      <c r="J170" s="26"/>
      <c r="K170" s="27"/>
      <c r="L170" s="18"/>
      <c r="M170" s="18"/>
      <c r="O170" s="18"/>
      <c r="P170" s="18"/>
      <c r="Q170" s="18"/>
      <c r="R170" s="18"/>
    </row>
    <row r="171" spans="1:18" s="116" customFormat="1" ht="15" x14ac:dyDescent="0.2">
      <c r="A171" s="314" t="s">
        <v>88</v>
      </c>
      <c r="B171" s="315"/>
      <c r="C171" s="315"/>
      <c r="D171" s="315"/>
      <c r="E171" s="315"/>
      <c r="F171" s="315"/>
      <c r="G171" s="315"/>
      <c r="H171" s="315"/>
      <c r="I171" s="316"/>
      <c r="J171" s="77">
        <f>SUM(G165:G169)</f>
        <v>30.68</v>
      </c>
      <c r="K171" s="78" t="s">
        <v>13</v>
      </c>
      <c r="L171" s="86"/>
      <c r="M171" s="87"/>
      <c r="O171" s="18"/>
      <c r="P171" s="18"/>
      <c r="Q171" s="18"/>
      <c r="R171" s="18"/>
    </row>
    <row r="172" spans="1:18" s="116" customFormat="1" ht="15" x14ac:dyDescent="0.2">
      <c r="A172" s="61"/>
      <c r="B172" s="28"/>
      <c r="C172" s="29"/>
      <c r="D172" s="25"/>
      <c r="E172" s="25"/>
      <c r="F172" s="18"/>
      <c r="G172" s="25"/>
      <c r="H172" s="27"/>
      <c r="I172" s="27"/>
      <c r="J172" s="26"/>
      <c r="K172" s="27"/>
      <c r="L172" s="18"/>
      <c r="M172" s="18"/>
      <c r="O172" s="18"/>
      <c r="P172" s="18"/>
      <c r="Q172" s="18"/>
      <c r="R172" s="18"/>
    </row>
    <row r="173" spans="1:18" s="116" customFormat="1" ht="15" x14ac:dyDescent="0.2">
      <c r="A173" s="317" t="s">
        <v>89</v>
      </c>
      <c r="B173" s="318"/>
      <c r="C173" s="318"/>
      <c r="D173" s="318"/>
      <c r="E173" s="318"/>
      <c r="F173" s="318"/>
      <c r="G173" s="318"/>
      <c r="H173" s="318"/>
      <c r="I173" s="319"/>
      <c r="J173" s="84">
        <v>0</v>
      </c>
      <c r="K173" s="91" t="s">
        <v>13</v>
      </c>
      <c r="L173" s="85"/>
      <c r="M173" s="63"/>
      <c r="O173" s="18"/>
      <c r="P173" s="18"/>
      <c r="Q173" s="18"/>
      <c r="R173" s="18"/>
    </row>
    <row r="174" spans="1:18" s="116" customFormat="1" ht="15" x14ac:dyDescent="0.2">
      <c r="A174" s="320" t="s">
        <v>90</v>
      </c>
      <c r="B174" s="321"/>
      <c r="C174" s="321"/>
      <c r="D174" s="321"/>
      <c r="E174" s="321"/>
      <c r="F174" s="321"/>
      <c r="G174" s="321"/>
      <c r="H174" s="321"/>
      <c r="I174" s="322"/>
      <c r="J174" s="89">
        <f>J171-J173</f>
        <v>30.68</v>
      </c>
      <c r="K174" s="92" t="s">
        <v>13</v>
      </c>
      <c r="L174" s="82"/>
      <c r="M174" s="83"/>
      <c r="O174" s="18"/>
      <c r="P174" s="18"/>
      <c r="Q174" s="18"/>
      <c r="R174" s="18"/>
    </row>
    <row r="175" spans="1:18" s="116" customFormat="1" ht="15" x14ac:dyDescent="0.2">
      <c r="A175" s="323" t="s">
        <v>91</v>
      </c>
      <c r="B175" s="324"/>
      <c r="C175" s="324"/>
      <c r="D175" s="324"/>
      <c r="E175" s="324"/>
      <c r="F175" s="324"/>
      <c r="G175" s="324"/>
      <c r="H175" s="324"/>
      <c r="I175" s="325"/>
      <c r="J175" s="79">
        <f>J173+J174</f>
        <v>30.68</v>
      </c>
      <c r="K175" s="91" t="s">
        <v>13</v>
      </c>
      <c r="L175" s="88"/>
      <c r="M175" s="81"/>
      <c r="O175" s="18"/>
      <c r="P175" s="18"/>
      <c r="Q175" s="18"/>
      <c r="R175" s="18"/>
    </row>
    <row r="176" spans="1:18" s="116" customFormat="1" ht="15" x14ac:dyDescent="0.2">
      <c r="A176" s="18"/>
      <c r="B176" s="28"/>
      <c r="C176" s="29"/>
      <c r="D176" s="25"/>
      <c r="E176" s="25"/>
      <c r="F176" s="18"/>
      <c r="G176" s="25"/>
      <c r="H176" s="27"/>
      <c r="I176" s="27"/>
      <c r="J176" s="26"/>
      <c r="K176" s="27"/>
      <c r="L176" s="18"/>
      <c r="M176" s="18"/>
      <c r="O176" s="18"/>
      <c r="P176" s="18"/>
      <c r="Q176" s="18"/>
      <c r="R176" s="18"/>
    </row>
    <row r="177" spans="1:18" s="116" customFormat="1" ht="15" x14ac:dyDescent="0.25">
      <c r="A177" s="326" t="s">
        <v>290</v>
      </c>
      <c r="B177" s="327"/>
      <c r="C177" s="327"/>
      <c r="D177" s="327"/>
      <c r="E177" s="327"/>
      <c r="F177" s="327"/>
      <c r="G177" s="327"/>
      <c r="H177" s="327"/>
      <c r="I177" s="327"/>
      <c r="J177" s="327"/>
      <c r="K177" s="327"/>
      <c r="L177" s="327"/>
      <c r="M177" s="327"/>
      <c r="O177" s="18"/>
      <c r="P177" s="18"/>
      <c r="Q177" s="18"/>
      <c r="R177" s="18"/>
    </row>
    <row r="178" spans="1:18" s="116" customFormat="1" ht="15" x14ac:dyDescent="0.2">
      <c r="A178" s="338" t="s">
        <v>291</v>
      </c>
      <c r="B178" s="339"/>
      <c r="C178" s="339"/>
      <c r="D178" s="339"/>
      <c r="E178" s="339"/>
      <c r="F178" s="339"/>
      <c r="G178" s="339"/>
      <c r="H178" s="339"/>
      <c r="I178" s="339"/>
      <c r="J178" s="339"/>
      <c r="K178" s="339"/>
      <c r="L178" s="339"/>
      <c r="M178" s="340"/>
      <c r="O178" s="18"/>
      <c r="P178" s="18"/>
      <c r="Q178" s="18"/>
      <c r="R178" s="18"/>
    </row>
    <row r="179" spans="1:18" s="116" customFormat="1" ht="15" x14ac:dyDescent="0.2">
      <c r="A179" s="18"/>
      <c r="B179" s="28"/>
      <c r="C179" s="29"/>
      <c r="D179" s="25"/>
      <c r="E179" s="25"/>
      <c r="F179" s="18"/>
      <c r="G179" s="25"/>
      <c r="H179" s="27"/>
      <c r="I179" s="27"/>
      <c r="J179" s="26"/>
      <c r="K179" s="27"/>
      <c r="L179" s="18"/>
      <c r="M179" s="18"/>
      <c r="O179" s="18"/>
      <c r="P179" s="18"/>
      <c r="Q179" s="18"/>
      <c r="R179" s="18"/>
    </row>
    <row r="180" spans="1:18" s="116" customFormat="1" x14ac:dyDescent="0.2">
      <c r="A180" s="18"/>
      <c r="B180" s="341" t="s">
        <v>67</v>
      </c>
      <c r="C180" s="342"/>
      <c r="D180" s="25"/>
      <c r="E180" s="25"/>
      <c r="F180" s="18"/>
      <c r="G180" s="25"/>
      <c r="H180" s="27"/>
      <c r="I180" s="27"/>
      <c r="J180" s="26"/>
      <c r="K180" s="27"/>
      <c r="L180" s="18"/>
      <c r="M180" s="18"/>
      <c r="O180" s="18"/>
      <c r="P180" s="18"/>
      <c r="Q180" s="18"/>
      <c r="R180" s="18"/>
    </row>
    <row r="181" spans="1:18" s="116" customFormat="1" x14ac:dyDescent="0.2">
      <c r="A181" s="200" t="s">
        <v>309</v>
      </c>
      <c r="B181" s="235" t="s">
        <v>308</v>
      </c>
      <c r="C181" s="234" t="s">
        <v>8</v>
      </c>
      <c r="D181" s="25"/>
      <c r="E181" s="25"/>
      <c r="F181" s="18"/>
      <c r="G181" s="25"/>
      <c r="H181" s="27"/>
      <c r="I181" s="27"/>
      <c r="J181" s="26"/>
      <c r="K181" s="27"/>
      <c r="L181" s="18"/>
      <c r="M181" s="18"/>
      <c r="O181" s="18"/>
      <c r="P181" s="18"/>
      <c r="Q181" s="18"/>
      <c r="R181" s="18"/>
    </row>
    <row r="182" spans="1:18" s="116" customFormat="1" ht="15" x14ac:dyDescent="0.2">
      <c r="A182" s="18"/>
      <c r="B182" s="28"/>
      <c r="C182" s="29"/>
      <c r="D182" s="25"/>
      <c r="E182" s="25"/>
      <c r="F182" s="18"/>
      <c r="G182" s="25"/>
      <c r="H182" s="27"/>
      <c r="I182" s="27"/>
      <c r="J182" s="26"/>
      <c r="K182" s="27"/>
      <c r="L182" s="18"/>
      <c r="M182" s="18"/>
      <c r="O182" s="18"/>
      <c r="P182" s="18"/>
      <c r="Q182" s="18"/>
      <c r="R182" s="18"/>
    </row>
    <row r="183" spans="1:18" s="116" customFormat="1" ht="15" x14ac:dyDescent="0.2">
      <c r="A183" s="314" t="s">
        <v>88</v>
      </c>
      <c r="B183" s="315"/>
      <c r="C183" s="315"/>
      <c r="D183" s="315"/>
      <c r="E183" s="315"/>
      <c r="F183" s="315"/>
      <c r="G183" s="315"/>
      <c r="H183" s="315"/>
      <c r="I183" s="316"/>
      <c r="J183" s="77">
        <f>0.5*0.5</f>
        <v>0.25</v>
      </c>
      <c r="K183" s="78" t="s">
        <v>8</v>
      </c>
      <c r="L183" s="86"/>
      <c r="M183" s="87"/>
      <c r="O183" s="18"/>
      <c r="P183" s="18"/>
      <c r="Q183" s="18"/>
      <c r="R183" s="18"/>
    </row>
    <row r="184" spans="1:18" s="116" customFormat="1" ht="15" x14ac:dyDescent="0.2">
      <c r="A184" s="61"/>
      <c r="B184" s="28"/>
      <c r="C184" s="29"/>
      <c r="D184" s="25"/>
      <c r="E184" s="25"/>
      <c r="F184" s="18"/>
      <c r="G184" s="25"/>
      <c r="H184" s="27"/>
      <c r="I184" s="27"/>
      <c r="J184" s="26"/>
      <c r="K184" s="27"/>
      <c r="L184" s="18"/>
      <c r="M184" s="18"/>
      <c r="O184" s="18"/>
      <c r="P184" s="18"/>
      <c r="Q184" s="18"/>
      <c r="R184" s="18"/>
    </row>
    <row r="185" spans="1:18" s="116" customFormat="1" ht="15" x14ac:dyDescent="0.2">
      <c r="A185" s="317" t="s">
        <v>89</v>
      </c>
      <c r="B185" s="318"/>
      <c r="C185" s="318"/>
      <c r="D185" s="318"/>
      <c r="E185" s="318"/>
      <c r="F185" s="318"/>
      <c r="G185" s="318"/>
      <c r="H185" s="318"/>
      <c r="I185" s="319"/>
      <c r="J185" s="84">
        <v>0</v>
      </c>
      <c r="K185" s="91" t="s">
        <v>8</v>
      </c>
      <c r="L185" s="85"/>
      <c r="M185" s="63"/>
      <c r="O185" s="18"/>
      <c r="P185" s="18"/>
      <c r="Q185" s="18"/>
      <c r="R185" s="18"/>
    </row>
    <row r="186" spans="1:18" s="116" customFormat="1" ht="15" x14ac:dyDescent="0.2">
      <c r="A186" s="320" t="s">
        <v>90</v>
      </c>
      <c r="B186" s="321"/>
      <c r="C186" s="321"/>
      <c r="D186" s="321"/>
      <c r="E186" s="321"/>
      <c r="F186" s="321"/>
      <c r="G186" s="321"/>
      <c r="H186" s="321"/>
      <c r="I186" s="322"/>
      <c r="J186" s="89">
        <f>J183-J185</f>
        <v>0.25</v>
      </c>
      <c r="K186" s="92" t="s">
        <v>8</v>
      </c>
      <c r="L186" s="82"/>
      <c r="M186" s="83"/>
      <c r="O186" s="18"/>
      <c r="P186" s="18"/>
      <c r="Q186" s="18"/>
      <c r="R186" s="18"/>
    </row>
    <row r="187" spans="1:18" s="116" customFormat="1" ht="15" x14ac:dyDescent="0.2">
      <c r="A187" s="323" t="s">
        <v>91</v>
      </c>
      <c r="B187" s="324"/>
      <c r="C187" s="324"/>
      <c r="D187" s="324"/>
      <c r="E187" s="324"/>
      <c r="F187" s="324"/>
      <c r="G187" s="324"/>
      <c r="H187" s="324"/>
      <c r="I187" s="325"/>
      <c r="J187" s="79">
        <f>J185+J186</f>
        <v>0.25</v>
      </c>
      <c r="K187" s="91" t="s">
        <v>8</v>
      </c>
      <c r="L187" s="88"/>
      <c r="M187" s="81"/>
      <c r="O187" s="18"/>
      <c r="P187" s="18"/>
      <c r="Q187" s="18"/>
      <c r="R187" s="18"/>
    </row>
    <row r="188" spans="1:18" s="116" customFormat="1" ht="15" x14ac:dyDescent="0.2">
      <c r="A188" s="18"/>
      <c r="B188" s="28"/>
      <c r="C188" s="29"/>
      <c r="D188" s="25"/>
      <c r="E188" s="25"/>
      <c r="F188" s="18"/>
      <c r="G188" s="25"/>
      <c r="H188" s="27"/>
      <c r="I188" s="27"/>
      <c r="J188" s="26"/>
      <c r="K188" s="27"/>
      <c r="L188" s="18"/>
      <c r="M188" s="18"/>
      <c r="O188" s="18"/>
      <c r="P188" s="18"/>
      <c r="Q188" s="18"/>
      <c r="R188" s="18"/>
    </row>
    <row r="189" spans="1:18" s="116" customFormat="1" ht="15" customHeight="1" x14ac:dyDescent="0.2">
      <c r="A189" s="338" t="s">
        <v>292</v>
      </c>
      <c r="B189" s="339"/>
      <c r="C189" s="339"/>
      <c r="D189" s="339"/>
      <c r="E189" s="339"/>
      <c r="F189" s="339"/>
      <c r="G189" s="339"/>
      <c r="H189" s="339"/>
      <c r="I189" s="339"/>
      <c r="J189" s="339"/>
      <c r="K189" s="339"/>
      <c r="L189" s="339"/>
      <c r="M189" s="340"/>
      <c r="O189" s="18"/>
      <c r="P189" s="18"/>
      <c r="Q189" s="18"/>
      <c r="R189" s="18"/>
    </row>
    <row r="190" spans="1:18" s="116" customFormat="1" ht="15" x14ac:dyDescent="0.2">
      <c r="A190" s="18"/>
      <c r="B190" s="28"/>
      <c r="C190" s="29"/>
      <c r="D190" s="25"/>
      <c r="E190" s="25"/>
      <c r="F190" s="18"/>
      <c r="G190" s="25"/>
      <c r="H190" s="27"/>
      <c r="I190" s="27"/>
      <c r="J190" s="26"/>
      <c r="K190" s="27"/>
      <c r="L190" s="18"/>
      <c r="M190" s="18"/>
      <c r="O190" s="18"/>
      <c r="P190" s="18"/>
      <c r="Q190" s="18"/>
      <c r="R190" s="18"/>
    </row>
    <row r="191" spans="1:18" s="116" customFormat="1" x14ac:dyDescent="0.2">
      <c r="A191" s="18"/>
      <c r="B191" s="341" t="s">
        <v>67</v>
      </c>
      <c r="C191" s="342"/>
      <c r="D191" s="25"/>
      <c r="E191" s="25"/>
      <c r="F191" s="18"/>
      <c r="G191" s="25"/>
      <c r="H191" s="27"/>
      <c r="I191" s="27"/>
      <c r="J191" s="26"/>
      <c r="K191" s="27"/>
      <c r="L191" s="18"/>
      <c r="M191" s="18"/>
      <c r="O191" s="18"/>
      <c r="P191" s="18"/>
      <c r="Q191" s="18"/>
      <c r="R191" s="18"/>
    </row>
    <row r="192" spans="1:18" s="116" customFormat="1" x14ac:dyDescent="0.2">
      <c r="A192" s="200" t="s">
        <v>248</v>
      </c>
      <c r="B192" s="235" t="s">
        <v>310</v>
      </c>
      <c r="C192" s="234" t="s">
        <v>8</v>
      </c>
      <c r="D192" s="25"/>
      <c r="E192" s="25"/>
      <c r="F192" s="18"/>
      <c r="G192" s="25"/>
      <c r="H192" s="27"/>
      <c r="I192" s="27"/>
      <c r="J192" s="26"/>
      <c r="K192" s="27"/>
      <c r="L192" s="18"/>
      <c r="M192" s="18"/>
      <c r="O192" s="18"/>
      <c r="P192" s="18"/>
      <c r="Q192" s="18"/>
      <c r="R192" s="18"/>
    </row>
    <row r="193" spans="1:18" s="116" customFormat="1" ht="15" x14ac:dyDescent="0.2">
      <c r="A193" s="18"/>
      <c r="B193" s="28"/>
      <c r="C193" s="29"/>
      <c r="D193" s="25"/>
      <c r="E193" s="25"/>
      <c r="F193" s="18"/>
      <c r="G193" s="25"/>
      <c r="H193" s="27"/>
      <c r="I193" s="27"/>
      <c r="J193" s="26"/>
      <c r="K193" s="27"/>
      <c r="L193" s="18"/>
      <c r="M193" s="18"/>
      <c r="O193" s="18"/>
      <c r="P193" s="18"/>
      <c r="Q193" s="18"/>
      <c r="R193" s="18"/>
    </row>
    <row r="194" spans="1:18" s="116" customFormat="1" ht="15" x14ac:dyDescent="0.2">
      <c r="A194" s="314" t="s">
        <v>88</v>
      </c>
      <c r="B194" s="315"/>
      <c r="C194" s="315"/>
      <c r="D194" s="315"/>
      <c r="E194" s="315"/>
      <c r="F194" s="315"/>
      <c r="G194" s="315"/>
      <c r="H194" s="315"/>
      <c r="I194" s="316"/>
      <c r="J194" s="77">
        <f>0.4*0.3</f>
        <v>0.12</v>
      </c>
      <c r="K194" s="78" t="s">
        <v>8</v>
      </c>
      <c r="L194" s="86"/>
      <c r="M194" s="87"/>
      <c r="O194" s="18"/>
      <c r="P194" s="18"/>
      <c r="Q194" s="18"/>
      <c r="R194" s="18"/>
    </row>
    <row r="195" spans="1:18" s="116" customFormat="1" ht="15" x14ac:dyDescent="0.2">
      <c r="A195" s="61"/>
      <c r="B195" s="28"/>
      <c r="C195" s="29"/>
      <c r="D195" s="25"/>
      <c r="E195" s="25"/>
      <c r="F195" s="18"/>
      <c r="G195" s="25"/>
      <c r="H195" s="27"/>
      <c r="I195" s="27"/>
      <c r="J195" s="26"/>
      <c r="K195" s="27"/>
      <c r="L195" s="18"/>
      <c r="M195" s="18"/>
      <c r="O195" s="18"/>
      <c r="P195" s="18"/>
      <c r="Q195" s="18"/>
      <c r="R195" s="18"/>
    </row>
    <row r="196" spans="1:18" s="116" customFormat="1" ht="15" x14ac:dyDescent="0.2">
      <c r="A196" s="317" t="s">
        <v>89</v>
      </c>
      <c r="B196" s="318"/>
      <c r="C196" s="318"/>
      <c r="D196" s="318"/>
      <c r="E196" s="318"/>
      <c r="F196" s="318"/>
      <c r="G196" s="318"/>
      <c r="H196" s="318"/>
      <c r="I196" s="319"/>
      <c r="J196" s="84">
        <v>0</v>
      </c>
      <c r="K196" s="91" t="s">
        <v>8</v>
      </c>
      <c r="L196" s="85"/>
      <c r="M196" s="63"/>
      <c r="O196" s="18"/>
      <c r="P196" s="18"/>
      <c r="Q196" s="18"/>
      <c r="R196" s="18"/>
    </row>
    <row r="197" spans="1:18" s="116" customFormat="1" ht="15" x14ac:dyDescent="0.2">
      <c r="A197" s="320" t="s">
        <v>90</v>
      </c>
      <c r="B197" s="321"/>
      <c r="C197" s="321"/>
      <c r="D197" s="321"/>
      <c r="E197" s="321"/>
      <c r="F197" s="321"/>
      <c r="G197" s="321"/>
      <c r="H197" s="321"/>
      <c r="I197" s="322"/>
      <c r="J197" s="89">
        <f>J194-J196</f>
        <v>0.12</v>
      </c>
      <c r="K197" s="92" t="s">
        <v>8</v>
      </c>
      <c r="L197" s="82"/>
      <c r="M197" s="83"/>
      <c r="O197" s="18"/>
      <c r="P197" s="18"/>
      <c r="Q197" s="18"/>
      <c r="R197" s="18"/>
    </row>
    <row r="198" spans="1:18" s="116" customFormat="1" ht="15" x14ac:dyDescent="0.2">
      <c r="A198" s="323" t="s">
        <v>91</v>
      </c>
      <c r="B198" s="324"/>
      <c r="C198" s="324"/>
      <c r="D198" s="324"/>
      <c r="E198" s="324"/>
      <c r="F198" s="324"/>
      <c r="G198" s="324"/>
      <c r="H198" s="324"/>
      <c r="I198" s="325"/>
      <c r="J198" s="79">
        <f>J196+J197</f>
        <v>0.12</v>
      </c>
      <c r="K198" s="91" t="s">
        <v>8</v>
      </c>
      <c r="L198" s="88"/>
      <c r="M198" s="81"/>
      <c r="O198" s="18"/>
      <c r="P198" s="18"/>
      <c r="Q198" s="18"/>
      <c r="R198" s="18"/>
    </row>
    <row r="199" spans="1:18" s="116" customFormat="1" ht="15" x14ac:dyDescent="0.2">
      <c r="A199" s="18"/>
      <c r="B199" s="28"/>
      <c r="C199" s="29"/>
      <c r="D199" s="25"/>
      <c r="E199" s="25"/>
      <c r="F199" s="18"/>
      <c r="G199" s="25"/>
      <c r="H199" s="27"/>
      <c r="I199" s="27"/>
      <c r="J199" s="26"/>
      <c r="K199" s="27"/>
      <c r="L199" s="18"/>
      <c r="M199" s="18"/>
      <c r="O199" s="18"/>
      <c r="P199" s="18"/>
      <c r="Q199" s="18"/>
      <c r="R199" s="18"/>
    </row>
    <row r="200" spans="1:18" ht="15" x14ac:dyDescent="0.25">
      <c r="A200" s="326" t="s">
        <v>253</v>
      </c>
      <c r="B200" s="327"/>
      <c r="C200" s="327"/>
      <c r="D200" s="327"/>
      <c r="E200" s="327"/>
      <c r="F200" s="327"/>
      <c r="G200" s="327"/>
      <c r="H200" s="327"/>
      <c r="I200" s="327"/>
      <c r="J200" s="327"/>
      <c r="K200" s="327"/>
      <c r="L200" s="327"/>
      <c r="M200" s="327"/>
    </row>
    <row r="201" spans="1:18" ht="27" customHeight="1" x14ac:dyDescent="0.25">
      <c r="A201" s="328" t="s">
        <v>254</v>
      </c>
      <c r="B201" s="329"/>
      <c r="C201" s="329"/>
      <c r="D201" s="329"/>
      <c r="E201" s="329"/>
      <c r="F201" s="329"/>
      <c r="G201" s="329"/>
      <c r="H201" s="329"/>
      <c r="I201" s="329"/>
      <c r="J201" s="329"/>
      <c r="K201" s="329"/>
      <c r="L201" s="329"/>
      <c r="M201" s="330"/>
    </row>
    <row r="202" spans="1:18" ht="15" x14ac:dyDescent="0.25">
      <c r="B202" s="23"/>
      <c r="C202" s="24"/>
      <c r="N202" s="116"/>
    </row>
    <row r="203" spans="1:18" x14ac:dyDescent="0.2">
      <c r="A203" s="26" t="s">
        <v>98</v>
      </c>
      <c r="B203" s="26"/>
      <c r="C203" s="26"/>
      <c r="D203" s="331"/>
      <c r="E203" s="331"/>
      <c r="F203" s="331"/>
      <c r="G203" s="331"/>
      <c r="H203" s="331"/>
      <c r="I203" s="331"/>
      <c r="J203" s="331"/>
      <c r="K203" s="331"/>
      <c r="L203" s="61"/>
      <c r="N203" s="116"/>
    </row>
    <row r="204" spans="1:18" x14ac:dyDescent="0.2">
      <c r="A204" s="26"/>
      <c r="B204" s="343" t="s">
        <v>100</v>
      </c>
      <c r="C204" s="344"/>
      <c r="D204" s="343" t="s">
        <v>255</v>
      </c>
      <c r="E204" s="344"/>
      <c r="F204" s="61"/>
      <c r="G204" s="97"/>
      <c r="H204" s="62"/>
      <c r="I204" s="173"/>
      <c r="J204" s="62"/>
      <c r="K204" s="173"/>
      <c r="L204" s="61"/>
      <c r="N204" s="116"/>
    </row>
    <row r="205" spans="1:18" x14ac:dyDescent="0.2">
      <c r="A205" s="175" t="s">
        <v>256</v>
      </c>
      <c r="B205" s="60">
        <v>2</v>
      </c>
      <c r="C205" s="64" t="s">
        <v>97</v>
      </c>
      <c r="D205" s="213">
        <v>66.47</v>
      </c>
      <c r="E205" s="179" t="s">
        <v>8</v>
      </c>
      <c r="F205" s="173"/>
      <c r="G205" s="97"/>
      <c r="H205" s="97"/>
      <c r="I205" s="173"/>
      <c r="J205" s="97"/>
      <c r="K205" s="173"/>
      <c r="L205" s="61"/>
      <c r="N205" s="116"/>
    </row>
    <row r="206" spans="1:18" x14ac:dyDescent="0.2">
      <c r="A206" s="59" t="s">
        <v>244</v>
      </c>
      <c r="B206" s="212">
        <f>ROUND(B205*D205,2)</f>
        <v>132.94</v>
      </c>
      <c r="C206" s="179" t="s">
        <v>8</v>
      </c>
      <c r="D206" s="62"/>
      <c r="E206" s="97"/>
      <c r="F206" s="61"/>
      <c r="G206" s="97"/>
      <c r="H206" s="62"/>
      <c r="I206" s="173"/>
      <c r="J206" s="62"/>
      <c r="K206" s="173"/>
      <c r="L206" s="61"/>
      <c r="N206" s="116"/>
    </row>
    <row r="207" spans="1:18" x14ac:dyDescent="0.2">
      <c r="A207" s="61"/>
      <c r="B207" s="172"/>
      <c r="C207" s="97"/>
      <c r="D207" s="62"/>
      <c r="E207" s="97"/>
      <c r="F207" s="61"/>
      <c r="G207" s="97"/>
      <c r="H207" s="62"/>
      <c r="I207" s="173"/>
      <c r="J207" s="62"/>
      <c r="K207" s="173"/>
      <c r="L207" s="61"/>
      <c r="N207" s="116"/>
    </row>
    <row r="208" spans="1:18" x14ac:dyDescent="0.2">
      <c r="A208" s="59" t="s">
        <v>293</v>
      </c>
      <c r="B208" s="212">
        <v>63.65</v>
      </c>
      <c r="C208" s="179" t="s">
        <v>8</v>
      </c>
      <c r="D208" s="62"/>
      <c r="E208" s="97"/>
      <c r="F208" s="61"/>
      <c r="G208" s="97"/>
      <c r="H208" s="62"/>
      <c r="I208" s="173"/>
      <c r="J208" s="62"/>
      <c r="K208" s="173"/>
      <c r="L208" s="61"/>
      <c r="N208" s="116"/>
    </row>
    <row r="209" spans="1:18" x14ac:dyDescent="0.2">
      <c r="A209" s="61"/>
      <c r="B209" s="172"/>
      <c r="C209" s="97"/>
      <c r="D209" s="62"/>
      <c r="E209" s="97"/>
      <c r="F209" s="61"/>
      <c r="G209" s="97"/>
      <c r="H209" s="62"/>
      <c r="I209" s="173"/>
      <c r="J209" s="62"/>
      <c r="K209" s="173"/>
      <c r="L209" s="61"/>
      <c r="N209" s="116"/>
    </row>
    <row r="210" spans="1:18" s="66" customFormat="1" ht="15" x14ac:dyDescent="0.2">
      <c r="A210" s="314" t="s">
        <v>88</v>
      </c>
      <c r="B210" s="315"/>
      <c r="C210" s="315"/>
      <c r="D210" s="315"/>
      <c r="E210" s="315"/>
      <c r="F210" s="315"/>
      <c r="G210" s="315"/>
      <c r="H210" s="315"/>
      <c r="I210" s="316"/>
      <c r="J210" s="77">
        <f>B206+B208</f>
        <v>196.59</v>
      </c>
      <c r="K210" s="78" t="s">
        <v>8</v>
      </c>
      <c r="L210" s="18"/>
      <c r="M210" s="18"/>
      <c r="O210" s="18"/>
      <c r="P210" s="18"/>
      <c r="Q210" s="18"/>
      <c r="R210" s="18"/>
    </row>
    <row r="211" spans="1:18" s="66" customFormat="1" ht="15" x14ac:dyDescent="0.2">
      <c r="A211" s="18"/>
      <c r="B211" s="95"/>
      <c r="C211" s="96"/>
      <c r="D211" s="25"/>
      <c r="E211" s="25"/>
      <c r="F211" s="18"/>
      <c r="G211" s="97"/>
      <c r="H211" s="27"/>
      <c r="I211" s="27"/>
      <c r="J211" s="26"/>
      <c r="K211" s="27"/>
      <c r="L211" s="18"/>
      <c r="M211" s="18"/>
      <c r="O211" s="18"/>
      <c r="P211" s="18"/>
      <c r="Q211" s="18"/>
      <c r="R211" s="18"/>
    </row>
    <row r="212" spans="1:18" s="66" customFormat="1" ht="15" x14ac:dyDescent="0.2">
      <c r="A212" s="380" t="s">
        <v>288</v>
      </c>
      <c r="B212" s="318"/>
      <c r="C212" s="318"/>
      <c r="D212" s="318"/>
      <c r="E212" s="318"/>
      <c r="F212" s="318"/>
      <c r="G212" s="318"/>
      <c r="H212" s="318"/>
      <c r="I212" s="379"/>
      <c r="J212" s="94">
        <v>132.94</v>
      </c>
      <c r="K212" s="85" t="s">
        <v>8</v>
      </c>
      <c r="L212" s="85"/>
      <c r="M212" s="63"/>
      <c r="O212" s="18"/>
      <c r="P212" s="18"/>
      <c r="Q212" s="18"/>
      <c r="R212" s="18"/>
    </row>
    <row r="213" spans="1:18" s="66" customFormat="1" ht="15" x14ac:dyDescent="0.2">
      <c r="A213" s="320" t="s">
        <v>90</v>
      </c>
      <c r="B213" s="321"/>
      <c r="C213" s="321"/>
      <c r="D213" s="321"/>
      <c r="E213" s="321"/>
      <c r="F213" s="321"/>
      <c r="G213" s="321"/>
      <c r="H213" s="321"/>
      <c r="I213" s="322"/>
      <c r="J213" s="89">
        <f>J210-J212</f>
        <v>63.650000000000006</v>
      </c>
      <c r="K213" s="90" t="s">
        <v>8</v>
      </c>
      <c r="L213" s="82"/>
      <c r="M213" s="83"/>
      <c r="O213" s="18"/>
      <c r="P213" s="18"/>
      <c r="Q213" s="18"/>
      <c r="R213" s="18"/>
    </row>
    <row r="214" spans="1:18" s="17" customFormat="1" ht="15" x14ac:dyDescent="0.2">
      <c r="A214" s="323" t="s">
        <v>91</v>
      </c>
      <c r="B214" s="324"/>
      <c r="C214" s="324"/>
      <c r="D214" s="324"/>
      <c r="E214" s="324"/>
      <c r="F214" s="324"/>
      <c r="G214" s="324"/>
      <c r="H214" s="324"/>
      <c r="I214" s="325"/>
      <c r="J214" s="79">
        <f>J212+J213</f>
        <v>196.59</v>
      </c>
      <c r="K214" s="80" t="s">
        <v>8</v>
      </c>
      <c r="L214" s="88"/>
      <c r="M214" s="81"/>
      <c r="O214" s="18"/>
      <c r="P214" s="18"/>
      <c r="Q214" s="18"/>
      <c r="R214" s="18"/>
    </row>
    <row r="215" spans="1:18" s="17" customFormat="1" ht="15" x14ac:dyDescent="0.25">
      <c r="A215" s="18"/>
      <c r="B215" s="23"/>
      <c r="C215" s="24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O215" s="18"/>
      <c r="P215" s="18"/>
      <c r="Q215" s="18"/>
      <c r="R215" s="18"/>
    </row>
    <row r="216" spans="1:18" s="116" customFormat="1" ht="15" hidden="1" x14ac:dyDescent="0.25">
      <c r="A216" s="328" t="s">
        <v>101</v>
      </c>
      <c r="B216" s="329"/>
      <c r="C216" s="329"/>
      <c r="D216" s="329"/>
      <c r="E216" s="329"/>
      <c r="F216" s="329"/>
      <c r="G216" s="329"/>
      <c r="H216" s="329"/>
      <c r="I216" s="329"/>
      <c r="J216" s="329"/>
      <c r="K216" s="329"/>
      <c r="L216" s="329"/>
      <c r="M216" s="330"/>
      <c r="O216" s="18"/>
      <c r="P216" s="18"/>
      <c r="Q216" s="18"/>
      <c r="R216" s="18"/>
    </row>
    <row r="217" spans="1:18" s="116" customFormat="1" ht="15" hidden="1" x14ac:dyDescent="0.25">
      <c r="A217" s="18"/>
      <c r="B217" s="23"/>
      <c r="C217" s="24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O217" s="18"/>
      <c r="P217" s="18"/>
      <c r="Q217" s="18"/>
      <c r="R217" s="18"/>
    </row>
    <row r="218" spans="1:18" s="116" customFormat="1" hidden="1" x14ac:dyDescent="0.2">
      <c r="A218" s="26" t="s">
        <v>98</v>
      </c>
      <c r="B218" s="26"/>
      <c r="C218" s="26"/>
      <c r="D218" s="331"/>
      <c r="E218" s="331"/>
      <c r="F218" s="331"/>
      <c r="G218" s="331"/>
      <c r="H218" s="331"/>
      <c r="I218" s="331"/>
      <c r="J218" s="331"/>
      <c r="K218" s="331"/>
      <c r="L218" s="18"/>
      <c r="M218" s="18"/>
      <c r="O218" s="18"/>
      <c r="P218" s="18"/>
      <c r="Q218" s="18"/>
      <c r="R218" s="18"/>
    </row>
    <row r="219" spans="1:18" s="116" customFormat="1" hidden="1" x14ac:dyDescent="0.2">
      <c r="A219" s="26"/>
      <c r="B219" s="343" t="s">
        <v>100</v>
      </c>
      <c r="C219" s="344"/>
      <c r="D219" s="62"/>
      <c r="E219" s="97"/>
      <c r="F219" s="62"/>
      <c r="G219" s="97"/>
      <c r="H219" s="62"/>
      <c r="I219" s="173"/>
      <c r="J219" s="62"/>
      <c r="K219" s="173"/>
      <c r="L219" s="18"/>
      <c r="M219" s="18"/>
      <c r="O219" s="18"/>
      <c r="P219" s="18"/>
      <c r="Q219" s="18"/>
      <c r="R219" s="18"/>
    </row>
    <row r="220" spans="1:18" s="116" customFormat="1" hidden="1" x14ac:dyDescent="0.2">
      <c r="A220" s="175" t="s">
        <v>99</v>
      </c>
      <c r="B220" s="60">
        <v>2</v>
      </c>
      <c r="C220" s="64" t="s">
        <v>97</v>
      </c>
      <c r="D220" s="62"/>
      <c r="E220" s="97"/>
      <c r="F220" s="62"/>
      <c r="G220" s="97"/>
      <c r="H220" s="62"/>
      <c r="I220" s="173"/>
      <c r="J220" s="62"/>
      <c r="K220" s="173"/>
      <c r="L220" s="18"/>
      <c r="M220" s="18"/>
      <c r="O220" s="18"/>
      <c r="P220" s="18"/>
      <c r="Q220" s="18"/>
      <c r="R220" s="18"/>
    </row>
    <row r="221" spans="1:18" s="116" customFormat="1" ht="15" hidden="1" x14ac:dyDescent="0.25">
      <c r="A221" s="18"/>
      <c r="B221" s="23"/>
      <c r="C221" s="24"/>
      <c r="D221" s="26"/>
      <c r="E221" s="26"/>
      <c r="F221" s="26"/>
      <c r="G221" s="26"/>
      <c r="H221" s="26"/>
      <c r="I221" s="18"/>
      <c r="J221" s="26"/>
      <c r="K221" s="18"/>
      <c r="L221" s="18"/>
      <c r="M221" s="18"/>
      <c r="O221" s="18"/>
      <c r="P221" s="18"/>
      <c r="Q221" s="18"/>
      <c r="R221" s="18"/>
    </row>
    <row r="222" spans="1:18" s="116" customFormat="1" ht="15" hidden="1" x14ac:dyDescent="0.2">
      <c r="A222" s="314" t="s">
        <v>88</v>
      </c>
      <c r="B222" s="315"/>
      <c r="C222" s="315"/>
      <c r="D222" s="315"/>
      <c r="E222" s="315"/>
      <c r="F222" s="315"/>
      <c r="G222" s="315"/>
      <c r="H222" s="315"/>
      <c r="I222" s="316"/>
      <c r="J222" s="77">
        <f>B220</f>
        <v>2</v>
      </c>
      <c r="K222" s="78" t="s">
        <v>97</v>
      </c>
      <c r="L222" s="18"/>
      <c r="M222" s="18"/>
      <c r="O222" s="18"/>
      <c r="P222" s="18"/>
      <c r="Q222" s="18"/>
      <c r="R222" s="18"/>
    </row>
    <row r="223" spans="1:18" s="116" customFormat="1" ht="15" hidden="1" x14ac:dyDescent="0.25">
      <c r="A223" s="18"/>
      <c r="B223" s="23"/>
      <c r="C223" s="24"/>
      <c r="D223" s="26"/>
      <c r="E223" s="26"/>
      <c r="F223" s="26"/>
      <c r="G223" s="26"/>
      <c r="H223" s="26"/>
      <c r="I223" s="18"/>
      <c r="J223" s="26"/>
      <c r="K223" s="18"/>
      <c r="L223" s="18"/>
      <c r="M223" s="18"/>
      <c r="O223" s="18"/>
      <c r="P223" s="18"/>
      <c r="Q223" s="18"/>
      <c r="R223" s="18"/>
    </row>
    <row r="224" spans="1:18" s="116" customFormat="1" ht="15" hidden="1" x14ac:dyDescent="0.2">
      <c r="A224" s="317" t="s">
        <v>89</v>
      </c>
      <c r="B224" s="318"/>
      <c r="C224" s="318"/>
      <c r="D224" s="318"/>
      <c r="E224" s="318"/>
      <c r="F224" s="318"/>
      <c r="G224" s="318"/>
      <c r="H224" s="318"/>
      <c r="I224" s="379"/>
      <c r="J224" s="94">
        <v>0</v>
      </c>
      <c r="K224" s="85" t="s">
        <v>97</v>
      </c>
      <c r="L224" s="85"/>
      <c r="M224" s="63"/>
      <c r="O224" s="18"/>
      <c r="P224" s="18"/>
      <c r="Q224" s="18"/>
      <c r="R224" s="18"/>
    </row>
    <row r="225" spans="1:18" s="116" customFormat="1" ht="15" hidden="1" x14ac:dyDescent="0.2">
      <c r="A225" s="320" t="s">
        <v>90</v>
      </c>
      <c r="B225" s="321"/>
      <c r="C225" s="321"/>
      <c r="D225" s="321"/>
      <c r="E225" s="321"/>
      <c r="F225" s="321"/>
      <c r="G225" s="321"/>
      <c r="H225" s="321"/>
      <c r="I225" s="322"/>
      <c r="J225" s="89">
        <f>J226-J224</f>
        <v>2</v>
      </c>
      <c r="K225" s="90" t="s">
        <v>97</v>
      </c>
      <c r="L225" s="82"/>
      <c r="M225" s="83"/>
      <c r="O225" s="18"/>
      <c r="P225" s="18"/>
      <c r="Q225" s="18"/>
      <c r="R225" s="18"/>
    </row>
    <row r="226" spans="1:18" s="116" customFormat="1" ht="15" hidden="1" x14ac:dyDescent="0.2">
      <c r="A226" s="323" t="s">
        <v>91</v>
      </c>
      <c r="B226" s="324"/>
      <c r="C226" s="324"/>
      <c r="D226" s="324"/>
      <c r="E226" s="324"/>
      <c r="F226" s="324"/>
      <c r="G226" s="324"/>
      <c r="H226" s="324"/>
      <c r="I226" s="325"/>
      <c r="J226" s="79">
        <f>J222</f>
        <v>2</v>
      </c>
      <c r="K226" s="80" t="s">
        <v>97</v>
      </c>
      <c r="L226" s="88"/>
      <c r="M226" s="81"/>
      <c r="O226" s="18"/>
      <c r="P226" s="18"/>
      <c r="Q226" s="18"/>
      <c r="R226" s="18"/>
    </row>
    <row r="227" spans="1:18" s="116" customFormat="1" ht="32.25" customHeight="1" x14ac:dyDescent="0.25">
      <c r="A227" s="328" t="s">
        <v>262</v>
      </c>
      <c r="B227" s="329"/>
      <c r="C227" s="329"/>
      <c r="D227" s="329"/>
      <c r="E227" s="329"/>
      <c r="F227" s="329"/>
      <c r="G227" s="329"/>
      <c r="H227" s="329"/>
      <c r="I227" s="329"/>
      <c r="J227" s="329"/>
      <c r="K227" s="329"/>
      <c r="L227" s="329"/>
      <c r="M227" s="330"/>
      <c r="O227" s="18"/>
      <c r="P227" s="18"/>
      <c r="Q227" s="18"/>
      <c r="R227" s="18"/>
    </row>
    <row r="228" spans="1:18" s="116" customFormat="1" ht="15" x14ac:dyDescent="0.25">
      <c r="A228" s="18"/>
      <c r="B228" s="23"/>
      <c r="C228" s="24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O228" s="18"/>
      <c r="P228" s="18"/>
      <c r="Q228" s="18"/>
      <c r="R228" s="18"/>
    </row>
    <row r="229" spans="1:18" s="116" customFormat="1" x14ac:dyDescent="0.2">
      <c r="A229" s="26" t="s">
        <v>98</v>
      </c>
      <c r="B229" s="26"/>
      <c r="C229" s="26"/>
      <c r="D229" s="331"/>
      <c r="E229" s="331"/>
      <c r="F229" s="331"/>
      <c r="G229" s="331"/>
      <c r="H229" s="331"/>
      <c r="I229" s="331"/>
      <c r="J229" s="331"/>
      <c r="K229" s="331"/>
      <c r="L229" s="18"/>
      <c r="M229" s="18"/>
      <c r="O229" s="18"/>
      <c r="P229" s="18"/>
      <c r="Q229" s="18"/>
      <c r="R229" s="18"/>
    </row>
    <row r="230" spans="1:18" s="116" customFormat="1" ht="15" x14ac:dyDescent="0.25">
      <c r="A230" s="18"/>
      <c r="B230" s="23"/>
      <c r="C230" s="24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O230" s="18"/>
      <c r="P230" s="18"/>
      <c r="Q230" s="18"/>
      <c r="R230" s="18"/>
    </row>
    <row r="231" spans="1:18" s="116" customFormat="1" x14ac:dyDescent="0.2">
      <c r="A231" s="18"/>
      <c r="B231" s="332" t="s">
        <v>109</v>
      </c>
      <c r="C231" s="333"/>
      <c r="D231" s="334" t="s">
        <v>103</v>
      </c>
      <c r="E231" s="335"/>
      <c r="F231" s="336" t="s">
        <v>108</v>
      </c>
      <c r="G231" s="337"/>
      <c r="H231" s="18"/>
      <c r="I231" s="18"/>
      <c r="J231" s="18"/>
      <c r="K231" s="18"/>
      <c r="L231" s="18"/>
      <c r="M231" s="18"/>
      <c r="O231" s="18"/>
      <c r="P231" s="18"/>
      <c r="Q231" s="18"/>
      <c r="R231" s="18"/>
    </row>
    <row r="232" spans="1:18" s="116" customFormat="1" ht="15" x14ac:dyDescent="0.25">
      <c r="A232" s="180" t="s">
        <v>257</v>
      </c>
      <c r="B232" s="182">
        <f>5.1+6.95</f>
        <v>12.05</v>
      </c>
      <c r="C232" s="65" t="s">
        <v>104</v>
      </c>
      <c r="D232" s="186">
        <v>4.3</v>
      </c>
      <c r="E232" s="65" t="s">
        <v>318</v>
      </c>
      <c r="F232" s="185">
        <f>ROUND(B232*D232,2)</f>
        <v>51.82</v>
      </c>
      <c r="G232" s="63" t="s">
        <v>8</v>
      </c>
      <c r="H232" s="18"/>
      <c r="I232" s="18"/>
      <c r="J232" s="18"/>
      <c r="K232" s="18"/>
      <c r="L232" s="18"/>
      <c r="M232" s="18"/>
      <c r="O232" s="18"/>
      <c r="P232" s="18"/>
      <c r="Q232" s="18"/>
      <c r="R232" s="18"/>
    </row>
    <row r="233" spans="1:18" s="116" customFormat="1" ht="15" x14ac:dyDescent="0.25">
      <c r="A233" s="18"/>
      <c r="B233" s="23"/>
      <c r="C233" s="24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O233" s="18"/>
      <c r="P233" s="18"/>
      <c r="Q233" s="18"/>
      <c r="R233" s="18"/>
    </row>
    <row r="234" spans="1:18" s="116" customFormat="1" x14ac:dyDescent="0.2">
      <c r="A234" s="59" t="s">
        <v>293</v>
      </c>
      <c r="B234" s="212">
        <v>92.59</v>
      </c>
      <c r="C234" s="179" t="s">
        <v>8</v>
      </c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O234" s="18"/>
      <c r="P234" s="18"/>
      <c r="Q234" s="18"/>
      <c r="R234" s="18"/>
    </row>
    <row r="235" spans="1:18" s="116" customFormat="1" ht="15" x14ac:dyDescent="0.25">
      <c r="A235" s="18"/>
      <c r="B235" s="23"/>
      <c r="C235" s="24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O235" s="18"/>
      <c r="P235" s="18"/>
      <c r="Q235" s="18"/>
      <c r="R235" s="18"/>
    </row>
    <row r="236" spans="1:18" s="116" customFormat="1" ht="15" x14ac:dyDescent="0.2">
      <c r="A236" s="314" t="s">
        <v>88</v>
      </c>
      <c r="B236" s="315"/>
      <c r="C236" s="315"/>
      <c r="D236" s="315"/>
      <c r="E236" s="315"/>
      <c r="F236" s="315"/>
      <c r="G236" s="315"/>
      <c r="H236" s="315"/>
      <c r="I236" s="316"/>
      <c r="J236" s="77">
        <f>B234+F232</f>
        <v>144.41</v>
      </c>
      <c r="K236" s="78" t="s">
        <v>8</v>
      </c>
      <c r="L236" s="86"/>
      <c r="M236" s="87"/>
      <c r="O236" s="18"/>
      <c r="P236" s="18"/>
      <c r="Q236" s="18"/>
      <c r="R236" s="18"/>
    </row>
    <row r="237" spans="1:18" s="116" customFormat="1" ht="15" x14ac:dyDescent="0.2">
      <c r="A237" s="61"/>
      <c r="B237" s="28"/>
      <c r="C237" s="29"/>
      <c r="D237" s="25"/>
      <c r="E237" s="25"/>
      <c r="F237" s="18"/>
      <c r="G237" s="25"/>
      <c r="H237" s="27"/>
      <c r="I237" s="27"/>
      <c r="J237" s="26"/>
      <c r="K237" s="27"/>
      <c r="L237" s="18"/>
      <c r="M237" s="18"/>
      <c r="O237" s="18"/>
      <c r="P237" s="18"/>
      <c r="Q237" s="18"/>
      <c r="R237" s="18"/>
    </row>
    <row r="238" spans="1:18" s="116" customFormat="1" ht="15" customHeight="1" x14ac:dyDescent="0.2">
      <c r="A238" s="317" t="s">
        <v>89</v>
      </c>
      <c r="B238" s="318"/>
      <c r="C238" s="318"/>
      <c r="D238" s="318"/>
      <c r="E238" s="318"/>
      <c r="F238" s="318"/>
      <c r="G238" s="318"/>
      <c r="H238" s="318"/>
      <c r="I238" s="319"/>
      <c r="J238" s="84">
        <v>51.82</v>
      </c>
      <c r="K238" s="91" t="s">
        <v>8</v>
      </c>
      <c r="L238" s="85"/>
      <c r="M238" s="63"/>
      <c r="O238" s="18"/>
      <c r="P238" s="18"/>
      <c r="Q238" s="18"/>
      <c r="R238" s="18"/>
    </row>
    <row r="239" spans="1:18" s="116" customFormat="1" ht="15" x14ac:dyDescent="0.2">
      <c r="A239" s="320" t="s">
        <v>90</v>
      </c>
      <c r="B239" s="321"/>
      <c r="C239" s="321"/>
      <c r="D239" s="321"/>
      <c r="E239" s="321"/>
      <c r="F239" s="321"/>
      <c r="G239" s="321"/>
      <c r="H239" s="321"/>
      <c r="I239" s="322"/>
      <c r="J239" s="89">
        <f>J236-J238</f>
        <v>92.59</v>
      </c>
      <c r="K239" s="92" t="s">
        <v>8</v>
      </c>
      <c r="L239" s="82"/>
      <c r="M239" s="83"/>
      <c r="O239" s="18"/>
      <c r="P239" s="18"/>
      <c r="Q239" s="18"/>
      <c r="R239" s="18"/>
    </row>
    <row r="240" spans="1:18" s="116" customFormat="1" ht="15" customHeight="1" x14ac:dyDescent="0.2">
      <c r="A240" s="323" t="s">
        <v>91</v>
      </c>
      <c r="B240" s="324"/>
      <c r="C240" s="324"/>
      <c r="D240" s="324"/>
      <c r="E240" s="324"/>
      <c r="F240" s="324"/>
      <c r="G240" s="324"/>
      <c r="H240" s="324"/>
      <c r="I240" s="325"/>
      <c r="J240" s="79">
        <f>J238+J239</f>
        <v>144.41</v>
      </c>
      <c r="K240" s="91" t="s">
        <v>8</v>
      </c>
      <c r="L240" s="88"/>
      <c r="M240" s="81"/>
      <c r="O240" s="18"/>
      <c r="P240" s="18"/>
      <c r="Q240" s="18"/>
      <c r="R240" s="18"/>
    </row>
    <row r="241" spans="1:18" s="116" customFormat="1" ht="15" customHeight="1" x14ac:dyDescent="0.25">
      <c r="A241" s="18"/>
      <c r="B241" s="23"/>
      <c r="C241" s="24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O241" s="18"/>
      <c r="P241" s="18"/>
      <c r="Q241" s="18"/>
      <c r="R241" s="18"/>
    </row>
    <row r="242" spans="1:18" s="116" customFormat="1" ht="15" customHeight="1" x14ac:dyDescent="0.25">
      <c r="A242" s="328" t="s">
        <v>294</v>
      </c>
      <c r="B242" s="329"/>
      <c r="C242" s="329"/>
      <c r="D242" s="329"/>
      <c r="E242" s="329"/>
      <c r="F242" s="329"/>
      <c r="G242" s="329"/>
      <c r="H242" s="329"/>
      <c r="I242" s="329"/>
      <c r="J242" s="329"/>
      <c r="K242" s="329"/>
      <c r="L242" s="329"/>
      <c r="M242" s="330"/>
      <c r="O242" s="18"/>
      <c r="P242" s="18"/>
      <c r="Q242" s="18"/>
      <c r="R242" s="18"/>
    </row>
    <row r="243" spans="1:18" s="116" customFormat="1" ht="15" x14ac:dyDescent="0.25">
      <c r="A243" s="18"/>
      <c r="B243" s="23"/>
      <c r="C243" s="24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O243" s="18"/>
      <c r="P243" s="18"/>
      <c r="Q243" s="18"/>
      <c r="R243" s="18"/>
    </row>
    <row r="244" spans="1:18" s="116" customFormat="1" x14ac:dyDescent="0.2">
      <c r="A244" s="26" t="s">
        <v>98</v>
      </c>
      <c r="B244" s="26"/>
      <c r="C244" s="26"/>
      <c r="D244" s="331"/>
      <c r="E244" s="331"/>
      <c r="F244" s="331"/>
      <c r="G244" s="331"/>
      <c r="H244" s="331"/>
      <c r="I244" s="331"/>
      <c r="J244" s="331"/>
      <c r="K244" s="331"/>
      <c r="L244" s="18"/>
      <c r="M244" s="18"/>
      <c r="O244" s="18"/>
      <c r="P244" s="18"/>
      <c r="Q244" s="18"/>
      <c r="R244" s="18"/>
    </row>
    <row r="245" spans="1:18" s="116" customFormat="1" ht="15" x14ac:dyDescent="0.25">
      <c r="A245" s="18"/>
      <c r="B245" s="23"/>
      <c r="C245" s="24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O245" s="18"/>
      <c r="P245" s="18"/>
      <c r="Q245" s="18"/>
      <c r="R245" s="18"/>
    </row>
    <row r="246" spans="1:18" s="116" customFormat="1" x14ac:dyDescent="0.2">
      <c r="A246" s="18"/>
      <c r="B246" s="332" t="s">
        <v>109</v>
      </c>
      <c r="C246" s="333"/>
      <c r="D246" s="334" t="s">
        <v>103</v>
      </c>
      <c r="E246" s="335"/>
      <c r="F246" s="336" t="s">
        <v>319</v>
      </c>
      <c r="G246" s="337"/>
      <c r="H246" s="336" t="s">
        <v>108</v>
      </c>
      <c r="I246" s="337"/>
      <c r="J246" s="18"/>
      <c r="K246" s="18"/>
      <c r="L246" s="18"/>
      <c r="M246" s="18"/>
      <c r="O246" s="18"/>
      <c r="P246" s="18"/>
      <c r="Q246" s="18"/>
      <c r="R246" s="18"/>
    </row>
    <row r="247" spans="1:18" s="116" customFormat="1" ht="15" x14ac:dyDescent="0.25">
      <c r="A247" s="180" t="s">
        <v>311</v>
      </c>
      <c r="B247" s="182">
        <v>4.8</v>
      </c>
      <c r="C247" s="65" t="s">
        <v>104</v>
      </c>
      <c r="D247" s="186">
        <v>4.2</v>
      </c>
      <c r="E247" s="65" t="s">
        <v>318</v>
      </c>
      <c r="F247" s="185">
        <v>2.7</v>
      </c>
      <c r="G247" s="63" t="s">
        <v>13</v>
      </c>
      <c r="H247" s="185">
        <f>ROUND((D247+B247)*F247,2)</f>
        <v>24.3</v>
      </c>
      <c r="I247" s="63" t="s">
        <v>8</v>
      </c>
      <c r="J247" s="18"/>
      <c r="K247" s="18"/>
      <c r="L247" s="18"/>
      <c r="M247" s="18"/>
      <c r="O247" s="18"/>
      <c r="P247" s="18"/>
      <c r="Q247" s="18"/>
      <c r="R247" s="18"/>
    </row>
    <row r="248" spans="1:18" s="116" customFormat="1" ht="15" x14ac:dyDescent="0.25">
      <c r="A248" s="202" t="s">
        <v>312</v>
      </c>
      <c r="B248" s="182">
        <v>0.83</v>
      </c>
      <c r="C248" s="65" t="s">
        <v>313</v>
      </c>
      <c r="D248" s="231">
        <v>0.91</v>
      </c>
      <c r="E248" s="65" t="s">
        <v>318</v>
      </c>
      <c r="F248" s="185">
        <v>2.7</v>
      </c>
      <c r="G248" s="63" t="s">
        <v>13</v>
      </c>
      <c r="H248" s="185">
        <f>ROUND((D248+B248)*F248,2)</f>
        <v>4.7</v>
      </c>
      <c r="I248" s="63" t="s">
        <v>8</v>
      </c>
      <c r="J248" s="18"/>
      <c r="K248" s="18"/>
      <c r="L248" s="18"/>
      <c r="M248" s="18"/>
      <c r="O248" s="18"/>
      <c r="P248" s="18"/>
      <c r="Q248" s="18"/>
      <c r="R248" s="18"/>
    </row>
    <row r="249" spans="1:18" s="116" customFormat="1" ht="15" x14ac:dyDescent="0.25">
      <c r="A249" s="236"/>
      <c r="B249" s="237"/>
      <c r="C249" s="204"/>
      <c r="D249" s="187"/>
      <c r="E249" s="204"/>
      <c r="F249" s="62"/>
      <c r="G249" s="61"/>
      <c r="H249" s="18"/>
      <c r="I249" s="18"/>
      <c r="J249" s="18"/>
      <c r="K249" s="18"/>
      <c r="L249" s="18"/>
      <c r="M249" s="18"/>
      <c r="O249" s="18"/>
      <c r="P249" s="18"/>
      <c r="Q249" s="18"/>
      <c r="R249" s="18"/>
    </row>
    <row r="250" spans="1:18" s="116" customFormat="1" ht="15" x14ac:dyDescent="0.25">
      <c r="A250" s="18"/>
      <c r="B250" s="23"/>
      <c r="C250" s="24"/>
      <c r="D250" s="200" t="s">
        <v>314</v>
      </c>
      <c r="E250" s="185">
        <f>SUM(H247:H248)</f>
        <v>29</v>
      </c>
      <c r="F250" s="63" t="s">
        <v>315</v>
      </c>
      <c r="G250" s="232">
        <v>2</v>
      </c>
      <c r="H250" s="238">
        <f>E250*G250</f>
        <v>58</v>
      </c>
      <c r="I250" s="63" t="s">
        <v>8</v>
      </c>
      <c r="J250" s="18"/>
      <c r="K250" s="18"/>
      <c r="L250" s="18"/>
      <c r="M250" s="18"/>
      <c r="O250" s="18"/>
      <c r="P250" s="18"/>
      <c r="Q250" s="18"/>
      <c r="R250" s="18"/>
    </row>
    <row r="251" spans="1:18" s="116" customFormat="1" ht="15" x14ac:dyDescent="0.25">
      <c r="A251" s="18"/>
      <c r="B251" s="23"/>
      <c r="C251" s="24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O251" s="18"/>
      <c r="P251" s="18"/>
      <c r="Q251" s="18"/>
      <c r="R251" s="18"/>
    </row>
    <row r="252" spans="1:18" s="116" customFormat="1" x14ac:dyDescent="0.2">
      <c r="A252" s="18"/>
      <c r="B252" s="332" t="s">
        <v>109</v>
      </c>
      <c r="C252" s="333"/>
      <c r="D252" s="334" t="s">
        <v>103</v>
      </c>
      <c r="E252" s="335"/>
      <c r="F252" s="336" t="s">
        <v>108</v>
      </c>
      <c r="G252" s="337"/>
      <c r="H252" s="18"/>
      <c r="I252" s="18"/>
      <c r="J252" s="18"/>
      <c r="K252" s="18"/>
      <c r="L252" s="18"/>
      <c r="M252" s="18"/>
      <c r="O252" s="18"/>
      <c r="P252" s="18"/>
      <c r="Q252" s="18"/>
      <c r="R252" s="18"/>
    </row>
    <row r="253" spans="1:18" s="116" customFormat="1" ht="15" x14ac:dyDescent="0.25">
      <c r="A253" s="59" t="s">
        <v>316</v>
      </c>
      <c r="B253" s="182">
        <f>2*0.8</f>
        <v>1.6</v>
      </c>
      <c r="C253" s="65" t="s">
        <v>104</v>
      </c>
      <c r="D253" s="186">
        <v>2.1</v>
      </c>
      <c r="E253" s="65" t="s">
        <v>318</v>
      </c>
      <c r="F253" s="185">
        <f>ROUND(B253*D253,2)</f>
        <v>3.36</v>
      </c>
      <c r="G253" s="63" t="s">
        <v>8</v>
      </c>
      <c r="H253" s="18"/>
      <c r="I253" s="18"/>
      <c r="J253" s="18"/>
      <c r="K253" s="18"/>
      <c r="L253" s="18"/>
      <c r="M253" s="18"/>
      <c r="O253" s="18"/>
      <c r="P253" s="18"/>
      <c r="Q253" s="18"/>
      <c r="R253" s="18"/>
    </row>
    <row r="254" spans="1:18" s="116" customFormat="1" ht="15" x14ac:dyDescent="0.25">
      <c r="A254" s="59" t="s">
        <v>316</v>
      </c>
      <c r="B254" s="182">
        <v>1.2</v>
      </c>
      <c r="C254" s="65" t="s">
        <v>104</v>
      </c>
      <c r="D254" s="186">
        <v>2.1</v>
      </c>
      <c r="E254" s="65" t="s">
        <v>318</v>
      </c>
      <c r="F254" s="185">
        <f>ROUND(B254*D254,2)</f>
        <v>2.52</v>
      </c>
      <c r="G254" s="63" t="s">
        <v>8</v>
      </c>
      <c r="H254" s="18"/>
      <c r="I254" s="18"/>
      <c r="J254" s="18"/>
      <c r="K254" s="18"/>
      <c r="L254" s="18"/>
      <c r="M254" s="18"/>
      <c r="O254" s="18"/>
      <c r="P254" s="18"/>
      <c r="Q254" s="18"/>
      <c r="R254" s="18"/>
    </row>
    <row r="255" spans="1:18" s="116" customFormat="1" ht="15" x14ac:dyDescent="0.25">
      <c r="A255" s="59" t="s">
        <v>316</v>
      </c>
      <c r="B255" s="182">
        <v>0.4</v>
      </c>
      <c r="C255" s="65" t="s">
        <v>313</v>
      </c>
      <c r="D255" s="231">
        <v>0.6</v>
      </c>
      <c r="E255" s="65" t="s">
        <v>318</v>
      </c>
      <c r="F255" s="185">
        <f>ROUND(B255*D255,2)</f>
        <v>0.24</v>
      </c>
      <c r="G255" s="63" t="s">
        <v>8</v>
      </c>
      <c r="H255" s="18"/>
      <c r="I255" s="18"/>
      <c r="J255" s="18"/>
      <c r="K255" s="18"/>
      <c r="L255" s="18"/>
      <c r="M255" s="18"/>
      <c r="O255" s="18"/>
      <c r="P255" s="18"/>
      <c r="Q255" s="18"/>
      <c r="R255" s="18"/>
    </row>
    <row r="256" spans="1:18" s="116" customFormat="1" ht="15" customHeight="1" x14ac:dyDescent="0.2">
      <c r="A256" s="61"/>
      <c r="B256" s="237"/>
      <c r="C256" s="343" t="s">
        <v>317</v>
      </c>
      <c r="D256" s="378"/>
      <c r="E256" s="344"/>
      <c r="F256" s="185">
        <f>SUM(F253:F255)</f>
        <v>6.12</v>
      </c>
      <c r="G256" s="63" t="s">
        <v>320</v>
      </c>
      <c r="H256" s="61"/>
      <c r="I256" s="61"/>
      <c r="J256" s="61"/>
      <c r="K256" s="18"/>
      <c r="L256" s="18"/>
      <c r="M256" s="18"/>
      <c r="O256" s="18"/>
      <c r="P256" s="18"/>
      <c r="Q256" s="18"/>
      <c r="R256" s="18"/>
    </row>
    <row r="257" spans="1:19" s="116" customFormat="1" ht="15" x14ac:dyDescent="0.25">
      <c r="A257" s="18"/>
      <c r="B257" s="23"/>
      <c r="C257" s="24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O257" s="18"/>
      <c r="P257" s="18"/>
      <c r="Q257" s="18"/>
      <c r="R257" s="18"/>
    </row>
    <row r="258" spans="1:19" s="116" customFormat="1" ht="15" x14ac:dyDescent="0.2">
      <c r="A258" s="314" t="s">
        <v>88</v>
      </c>
      <c r="B258" s="315"/>
      <c r="C258" s="315"/>
      <c r="D258" s="315"/>
      <c r="E258" s="315"/>
      <c r="F258" s="315"/>
      <c r="G258" s="315"/>
      <c r="H258" s="315"/>
      <c r="I258" s="316"/>
      <c r="J258" s="77">
        <f>H250-F256</f>
        <v>51.88</v>
      </c>
      <c r="K258" s="78" t="s">
        <v>8</v>
      </c>
      <c r="L258" s="86"/>
      <c r="M258" s="87"/>
      <c r="O258" s="18"/>
      <c r="P258" s="18"/>
      <c r="Q258" s="18"/>
      <c r="R258" s="18"/>
    </row>
    <row r="259" spans="1:19" s="116" customFormat="1" ht="15" x14ac:dyDescent="0.2">
      <c r="A259" s="61"/>
      <c r="B259" s="28"/>
      <c r="C259" s="29"/>
      <c r="D259" s="25"/>
      <c r="E259" s="25"/>
      <c r="F259" s="18"/>
      <c r="G259" s="25"/>
      <c r="H259" s="27"/>
      <c r="I259" s="27"/>
      <c r="J259" s="26"/>
      <c r="K259" s="27"/>
      <c r="L259" s="18"/>
      <c r="M259" s="18"/>
      <c r="O259" s="18"/>
      <c r="P259" s="18"/>
      <c r="Q259" s="18"/>
      <c r="R259" s="18"/>
    </row>
    <row r="260" spans="1:19" s="116" customFormat="1" ht="15" x14ac:dyDescent="0.2">
      <c r="A260" s="317" t="s">
        <v>89</v>
      </c>
      <c r="B260" s="318"/>
      <c r="C260" s="318"/>
      <c r="D260" s="318"/>
      <c r="E260" s="318"/>
      <c r="F260" s="318"/>
      <c r="G260" s="318"/>
      <c r="H260" s="318"/>
      <c r="I260" s="319"/>
      <c r="J260" s="84">
        <v>0</v>
      </c>
      <c r="K260" s="91" t="s">
        <v>8</v>
      </c>
      <c r="L260" s="85"/>
      <c r="M260" s="63"/>
      <c r="O260" s="18"/>
      <c r="P260" s="18"/>
      <c r="Q260" s="18"/>
      <c r="R260" s="18"/>
    </row>
    <row r="261" spans="1:19" s="116" customFormat="1" ht="15" x14ac:dyDescent="0.2">
      <c r="A261" s="320" t="s">
        <v>90</v>
      </c>
      <c r="B261" s="321"/>
      <c r="C261" s="321"/>
      <c r="D261" s="321"/>
      <c r="E261" s="321"/>
      <c r="F261" s="321"/>
      <c r="G261" s="321"/>
      <c r="H261" s="321"/>
      <c r="I261" s="322"/>
      <c r="J261" s="89">
        <f>J258-J260</f>
        <v>51.88</v>
      </c>
      <c r="K261" s="92" t="s">
        <v>8</v>
      </c>
      <c r="L261" s="82"/>
      <c r="M261" s="83"/>
      <c r="O261" s="18"/>
      <c r="P261" s="18"/>
      <c r="Q261" s="18"/>
      <c r="R261" s="18"/>
    </row>
    <row r="262" spans="1:19" s="116" customFormat="1" ht="15" x14ac:dyDescent="0.2">
      <c r="A262" s="323" t="s">
        <v>91</v>
      </c>
      <c r="B262" s="324"/>
      <c r="C262" s="324"/>
      <c r="D262" s="324"/>
      <c r="E262" s="324"/>
      <c r="F262" s="324"/>
      <c r="G262" s="324"/>
      <c r="H262" s="324"/>
      <c r="I262" s="325"/>
      <c r="J262" s="79">
        <f>J260+J261</f>
        <v>51.88</v>
      </c>
      <c r="K262" s="91" t="s">
        <v>8</v>
      </c>
      <c r="L262" s="88"/>
      <c r="M262" s="81"/>
      <c r="O262" s="18"/>
      <c r="P262" s="18"/>
      <c r="Q262" s="18"/>
      <c r="R262" s="18"/>
    </row>
    <row r="263" spans="1:19" s="116" customFormat="1" ht="15" x14ac:dyDescent="0.2">
      <c r="A263" s="161"/>
      <c r="B263" s="161"/>
      <c r="C263" s="161"/>
      <c r="D263" s="161"/>
      <c r="E263" s="161"/>
      <c r="F263" s="161"/>
      <c r="G263" s="161"/>
      <c r="H263" s="161"/>
      <c r="I263" s="161"/>
      <c r="J263" s="162"/>
      <c r="K263" s="163"/>
      <c r="L263" s="106"/>
      <c r="M263" s="61"/>
      <c r="O263" s="18"/>
      <c r="P263" s="18"/>
      <c r="Q263" s="18"/>
      <c r="R263" s="18"/>
    </row>
    <row r="264" spans="1:19" s="116" customFormat="1" ht="15" x14ac:dyDescent="0.25">
      <c r="A264" s="328" t="s">
        <v>295</v>
      </c>
      <c r="B264" s="329"/>
      <c r="C264" s="329"/>
      <c r="D264" s="329"/>
      <c r="E264" s="329"/>
      <c r="F264" s="329"/>
      <c r="G264" s="329"/>
      <c r="H264" s="329"/>
      <c r="I264" s="329"/>
      <c r="J264" s="329"/>
      <c r="K264" s="329"/>
      <c r="L264" s="329"/>
      <c r="M264" s="330"/>
      <c r="O264" s="18"/>
      <c r="P264" s="18"/>
      <c r="Q264" s="18"/>
      <c r="R264" s="18"/>
    </row>
    <row r="265" spans="1:19" s="116" customFormat="1" ht="15" x14ac:dyDescent="0.25">
      <c r="A265" s="18"/>
      <c r="B265" s="23"/>
      <c r="C265" s="24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O265" s="18"/>
      <c r="P265" s="18"/>
      <c r="Q265" s="18"/>
      <c r="R265" s="18"/>
    </row>
    <row r="266" spans="1:19" s="116" customFormat="1" x14ac:dyDescent="0.2">
      <c r="A266" s="26" t="s">
        <v>98</v>
      </c>
      <c r="B266" s="26"/>
      <c r="C266" s="26"/>
      <c r="D266" s="331"/>
      <c r="E266" s="331"/>
      <c r="F266" s="331"/>
      <c r="G266" s="331"/>
      <c r="H266" s="331"/>
      <c r="I266" s="331"/>
      <c r="J266" s="331"/>
      <c r="K266" s="331"/>
      <c r="L266" s="18"/>
      <c r="M266" s="18"/>
      <c r="O266" s="18"/>
      <c r="P266" s="18"/>
      <c r="Q266" s="18"/>
      <c r="R266" s="18"/>
    </row>
    <row r="267" spans="1:19" s="116" customFormat="1" ht="15" x14ac:dyDescent="0.25">
      <c r="A267" s="18"/>
      <c r="B267" s="23"/>
      <c r="C267" s="24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O267" s="18"/>
      <c r="P267" s="18"/>
      <c r="Q267" s="18"/>
      <c r="R267" s="18"/>
    </row>
    <row r="268" spans="1:19" s="116" customFormat="1" x14ac:dyDescent="0.2">
      <c r="A268" s="18"/>
      <c r="B268" s="332" t="s">
        <v>109</v>
      </c>
      <c r="C268" s="333"/>
      <c r="D268" s="334" t="s">
        <v>319</v>
      </c>
      <c r="E268" s="335"/>
      <c r="F268" s="336" t="s">
        <v>108</v>
      </c>
      <c r="G268" s="337"/>
      <c r="H268" s="18"/>
      <c r="I268" s="18"/>
      <c r="J268" s="18"/>
      <c r="K268" s="18"/>
      <c r="L268" s="18"/>
      <c r="M268" s="18"/>
      <c r="O268" s="18"/>
      <c r="P268" s="18"/>
      <c r="Q268" s="18"/>
      <c r="R268" s="18"/>
    </row>
    <row r="269" spans="1:19" s="116" customFormat="1" ht="15" customHeight="1" x14ac:dyDescent="0.25">
      <c r="A269" s="180" t="s">
        <v>257</v>
      </c>
      <c r="B269" s="182">
        <f>1+5.1+6.95+0.82</f>
        <v>13.870000000000001</v>
      </c>
      <c r="C269" s="65" t="s">
        <v>104</v>
      </c>
      <c r="D269" s="186">
        <v>4.8</v>
      </c>
      <c r="E269" s="65" t="s">
        <v>318</v>
      </c>
      <c r="F269" s="185">
        <f>ROUND(B269*D269,2)</f>
        <v>66.58</v>
      </c>
      <c r="G269" s="63" t="s">
        <v>8</v>
      </c>
      <c r="H269" s="18"/>
      <c r="I269" s="18"/>
      <c r="J269" s="18"/>
      <c r="K269" s="18"/>
      <c r="L269" s="18"/>
      <c r="M269" s="18"/>
      <c r="O269" s="313" t="s">
        <v>322</v>
      </c>
      <c r="P269" s="313"/>
      <c r="Q269" s="313"/>
      <c r="R269" s="313"/>
      <c r="S269" s="313"/>
    </row>
    <row r="270" spans="1:19" s="116" customFormat="1" ht="15" x14ac:dyDescent="0.25">
      <c r="A270" s="202" t="s">
        <v>309</v>
      </c>
      <c r="B270" s="237">
        <f>(1.5+2.3)*2</f>
        <v>7.6</v>
      </c>
      <c r="C270" s="239" t="s">
        <v>104</v>
      </c>
      <c r="D270" s="187">
        <v>2.7</v>
      </c>
      <c r="E270" s="65" t="s">
        <v>318</v>
      </c>
      <c r="F270" s="185">
        <f>ROUND(B270*D270,2)</f>
        <v>20.52</v>
      </c>
      <c r="G270" s="63" t="s">
        <v>8</v>
      </c>
      <c r="H270" s="18"/>
      <c r="I270" s="18"/>
      <c r="J270" s="18"/>
      <c r="K270" s="18"/>
      <c r="L270" s="18"/>
      <c r="M270" s="18"/>
      <c r="O270" s="313"/>
      <c r="P270" s="313"/>
      <c r="Q270" s="313"/>
      <c r="R270" s="313"/>
      <c r="S270" s="313"/>
    </row>
    <row r="271" spans="1:19" s="116" customFormat="1" ht="15" x14ac:dyDescent="0.25">
      <c r="A271" s="202" t="s">
        <v>321</v>
      </c>
      <c r="B271" s="182">
        <f>(1.6+2.3)*2</f>
        <v>7.8</v>
      </c>
      <c r="C271" s="65" t="s">
        <v>104</v>
      </c>
      <c r="D271" s="186">
        <v>2.7</v>
      </c>
      <c r="E271" s="65" t="s">
        <v>318</v>
      </c>
      <c r="F271" s="185">
        <f>ROUND(B271*D271,2)</f>
        <v>21.06</v>
      </c>
      <c r="G271" s="63" t="s">
        <v>8</v>
      </c>
      <c r="H271" s="18"/>
      <c r="I271" s="18"/>
      <c r="J271" s="18"/>
      <c r="K271" s="18"/>
      <c r="L271" s="18"/>
      <c r="M271" s="18"/>
      <c r="O271" s="313"/>
      <c r="P271" s="313"/>
      <c r="Q271" s="313"/>
      <c r="R271" s="313"/>
      <c r="S271" s="313"/>
    </row>
    <row r="272" spans="1:19" s="116" customFormat="1" ht="15" x14ac:dyDescent="0.25">
      <c r="A272" s="59" t="s">
        <v>323</v>
      </c>
      <c r="B272" s="240">
        <f>(1.4+2.3)*2</f>
        <v>7.3999999999999995</v>
      </c>
      <c r="C272" s="65" t="s">
        <v>104</v>
      </c>
      <c r="D272" s="238">
        <v>2.7</v>
      </c>
      <c r="E272" s="65" t="s">
        <v>318</v>
      </c>
      <c r="F272" s="185">
        <f t="shared" ref="F272:F274" si="2">ROUND(B272*D272,2)</f>
        <v>19.98</v>
      </c>
      <c r="G272" s="63" t="s">
        <v>8</v>
      </c>
      <c r="H272" s="18"/>
      <c r="I272" s="18"/>
      <c r="J272" s="18"/>
      <c r="K272" s="18"/>
      <c r="L272" s="18"/>
      <c r="M272" s="18"/>
      <c r="O272" s="313"/>
      <c r="P272" s="313"/>
      <c r="Q272" s="313"/>
      <c r="R272" s="313"/>
      <c r="S272" s="313"/>
    </row>
    <row r="273" spans="1:19" s="116" customFormat="1" ht="15" x14ac:dyDescent="0.25">
      <c r="A273" s="59" t="s">
        <v>324</v>
      </c>
      <c r="B273" s="240">
        <f>(4.8+4.2)*2</f>
        <v>18</v>
      </c>
      <c r="C273" s="65" t="s">
        <v>104</v>
      </c>
      <c r="D273" s="238">
        <v>2.7</v>
      </c>
      <c r="E273" s="65" t="s">
        <v>318</v>
      </c>
      <c r="F273" s="185">
        <f t="shared" si="2"/>
        <v>48.6</v>
      </c>
      <c r="G273" s="63" t="s">
        <v>8</v>
      </c>
      <c r="H273" s="18"/>
      <c r="I273" s="18"/>
      <c r="J273" s="18"/>
      <c r="K273" s="18"/>
      <c r="L273" s="18"/>
      <c r="M273" s="18"/>
      <c r="O273" s="313"/>
      <c r="P273" s="313"/>
      <c r="Q273" s="313"/>
      <c r="R273" s="313"/>
      <c r="S273" s="313"/>
    </row>
    <row r="274" spans="1:19" s="116" customFormat="1" ht="15" x14ac:dyDescent="0.25">
      <c r="A274" s="59" t="s">
        <v>325</v>
      </c>
      <c r="B274" s="240">
        <f>(0.83+0.91)*2</f>
        <v>3.48</v>
      </c>
      <c r="C274" s="65" t="s">
        <v>104</v>
      </c>
      <c r="D274" s="238">
        <v>2.7</v>
      </c>
      <c r="E274" s="65" t="s">
        <v>318</v>
      </c>
      <c r="F274" s="185">
        <f t="shared" si="2"/>
        <v>9.4</v>
      </c>
      <c r="G274" s="63" t="s">
        <v>8</v>
      </c>
      <c r="H274" s="18"/>
      <c r="I274" s="18"/>
      <c r="J274" s="18"/>
      <c r="K274" s="18"/>
      <c r="L274" s="18"/>
      <c r="M274" s="18"/>
      <c r="O274" s="313"/>
      <c r="P274" s="313"/>
      <c r="Q274" s="313"/>
      <c r="R274" s="313"/>
      <c r="S274" s="313"/>
    </row>
    <row r="275" spans="1:19" s="116" customFormat="1" ht="15" x14ac:dyDescent="0.25">
      <c r="A275" s="18"/>
      <c r="B275" s="23"/>
      <c r="C275" s="24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O275" s="313"/>
      <c r="P275" s="313"/>
      <c r="Q275" s="313"/>
      <c r="R275" s="313"/>
      <c r="S275" s="313"/>
    </row>
    <row r="276" spans="1:19" s="116" customFormat="1" x14ac:dyDescent="0.2">
      <c r="A276" s="59" t="s">
        <v>326</v>
      </c>
      <c r="B276" s="212">
        <f>10.08+2.52+0.5+0.24</f>
        <v>13.34</v>
      </c>
      <c r="C276" s="179" t="s">
        <v>8</v>
      </c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O276" s="313"/>
      <c r="P276" s="313"/>
      <c r="Q276" s="313"/>
      <c r="R276" s="313"/>
      <c r="S276" s="313"/>
    </row>
    <row r="277" spans="1:19" s="116" customFormat="1" ht="15" x14ac:dyDescent="0.25">
      <c r="A277" s="18"/>
      <c r="B277" s="23"/>
      <c r="C277" s="24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O277" s="18"/>
      <c r="P277" s="18"/>
      <c r="Q277" s="18"/>
      <c r="R277" s="18"/>
    </row>
    <row r="278" spans="1:19" s="116" customFormat="1" ht="15" x14ac:dyDescent="0.2">
      <c r="A278" s="314" t="s">
        <v>88</v>
      </c>
      <c r="B278" s="315"/>
      <c r="C278" s="315"/>
      <c r="D278" s="315"/>
      <c r="E278" s="315"/>
      <c r="F278" s="315"/>
      <c r="G278" s="315"/>
      <c r="H278" s="315"/>
      <c r="I278" s="316"/>
      <c r="J278" s="77">
        <f>SUM(F269:F274)-B276</f>
        <v>172.79999999999998</v>
      </c>
      <c r="K278" s="78" t="s">
        <v>8</v>
      </c>
      <c r="L278" s="86"/>
      <c r="M278" s="87"/>
      <c r="O278" s="18"/>
      <c r="P278" s="18"/>
      <c r="Q278" s="18"/>
      <c r="R278" s="18"/>
    </row>
    <row r="279" spans="1:19" s="116" customFormat="1" ht="15" x14ac:dyDescent="0.2">
      <c r="A279" s="61"/>
      <c r="B279" s="28"/>
      <c r="C279" s="29"/>
      <c r="D279" s="25"/>
      <c r="E279" s="25"/>
      <c r="F279" s="18"/>
      <c r="G279" s="25"/>
      <c r="H279" s="27"/>
      <c r="I279" s="27"/>
      <c r="J279" s="26"/>
      <c r="K279" s="27"/>
      <c r="L279" s="18"/>
      <c r="M279" s="18"/>
      <c r="O279" s="18"/>
      <c r="P279" s="18"/>
      <c r="Q279" s="18"/>
      <c r="R279" s="18"/>
    </row>
    <row r="280" spans="1:19" s="116" customFormat="1" ht="15" x14ac:dyDescent="0.2">
      <c r="A280" s="317" t="s">
        <v>89</v>
      </c>
      <c r="B280" s="318"/>
      <c r="C280" s="318"/>
      <c r="D280" s="318"/>
      <c r="E280" s="318"/>
      <c r="F280" s="318"/>
      <c r="G280" s="318"/>
      <c r="H280" s="318"/>
      <c r="I280" s="319"/>
      <c r="J280" s="84">
        <v>0</v>
      </c>
      <c r="K280" s="91" t="s">
        <v>8</v>
      </c>
      <c r="L280" s="85"/>
      <c r="M280" s="63"/>
      <c r="O280" s="18"/>
      <c r="P280" s="18"/>
      <c r="Q280" s="18"/>
      <c r="R280" s="18"/>
    </row>
    <row r="281" spans="1:19" s="116" customFormat="1" ht="15" x14ac:dyDescent="0.2">
      <c r="A281" s="320" t="s">
        <v>90</v>
      </c>
      <c r="B281" s="321"/>
      <c r="C281" s="321"/>
      <c r="D281" s="321"/>
      <c r="E281" s="321"/>
      <c r="F281" s="321"/>
      <c r="G281" s="321"/>
      <c r="H281" s="321"/>
      <c r="I281" s="322"/>
      <c r="J281" s="89">
        <f>J278-J280</f>
        <v>172.79999999999998</v>
      </c>
      <c r="K281" s="92" t="s">
        <v>8</v>
      </c>
      <c r="L281" s="82"/>
      <c r="M281" s="83"/>
      <c r="O281" s="18"/>
      <c r="P281" s="18"/>
      <c r="Q281" s="18"/>
      <c r="R281" s="18"/>
    </row>
    <row r="282" spans="1:19" s="116" customFormat="1" ht="15" x14ac:dyDescent="0.2">
      <c r="A282" s="323" t="s">
        <v>91</v>
      </c>
      <c r="B282" s="324"/>
      <c r="C282" s="324"/>
      <c r="D282" s="324"/>
      <c r="E282" s="324"/>
      <c r="F282" s="324"/>
      <c r="G282" s="324"/>
      <c r="H282" s="324"/>
      <c r="I282" s="325"/>
      <c r="J282" s="79">
        <f>J280+J281</f>
        <v>172.79999999999998</v>
      </c>
      <c r="K282" s="91" t="s">
        <v>8</v>
      </c>
      <c r="L282" s="88"/>
      <c r="M282" s="81"/>
      <c r="O282" s="18"/>
      <c r="P282" s="18"/>
      <c r="Q282" s="18"/>
      <c r="R282" s="18"/>
    </row>
    <row r="283" spans="1:19" s="116" customFormat="1" ht="15" x14ac:dyDescent="0.2">
      <c r="A283" s="161"/>
      <c r="B283" s="161"/>
      <c r="C283" s="161"/>
      <c r="D283" s="161"/>
      <c r="E283" s="161"/>
      <c r="F283" s="161"/>
      <c r="G283" s="161"/>
      <c r="H283" s="161"/>
      <c r="I283" s="161"/>
      <c r="J283" s="162"/>
      <c r="K283" s="163"/>
      <c r="L283" s="106"/>
      <c r="M283" s="61"/>
      <c r="O283" s="18"/>
      <c r="P283" s="18"/>
      <c r="Q283" s="18"/>
      <c r="R283" s="18"/>
    </row>
    <row r="284" spans="1:19" s="116" customFormat="1" ht="15" x14ac:dyDescent="0.25">
      <c r="A284" s="328" t="s">
        <v>296</v>
      </c>
      <c r="B284" s="329"/>
      <c r="C284" s="329"/>
      <c r="D284" s="329"/>
      <c r="E284" s="329"/>
      <c r="F284" s="329"/>
      <c r="G284" s="329"/>
      <c r="H284" s="329"/>
      <c r="I284" s="329"/>
      <c r="J284" s="329"/>
      <c r="K284" s="329"/>
      <c r="L284" s="329"/>
      <c r="M284" s="330"/>
      <c r="O284" s="18"/>
      <c r="P284" s="18"/>
      <c r="Q284" s="18"/>
      <c r="R284" s="18"/>
    </row>
    <row r="285" spans="1:19" s="116" customFormat="1" ht="15" x14ac:dyDescent="0.2">
      <c r="A285" s="161"/>
      <c r="B285" s="161"/>
      <c r="C285" s="161"/>
      <c r="D285" s="161"/>
      <c r="E285" s="161"/>
      <c r="F285" s="161"/>
      <c r="G285" s="161"/>
      <c r="H285" s="161"/>
      <c r="I285" s="161"/>
      <c r="J285" s="162"/>
      <c r="K285" s="163"/>
      <c r="L285" s="106"/>
      <c r="M285" s="61"/>
      <c r="O285" s="18"/>
      <c r="P285" s="18"/>
      <c r="Q285" s="18"/>
      <c r="R285" s="18"/>
    </row>
    <row r="286" spans="1:19" s="116" customFormat="1" ht="25.5" x14ac:dyDescent="0.2">
      <c r="A286" s="243" t="s">
        <v>327</v>
      </c>
      <c r="B286" s="241">
        <f>J278</f>
        <v>172.79999999999998</v>
      </c>
      <c r="C286" s="242" t="s">
        <v>8</v>
      </c>
      <c r="D286" s="161"/>
      <c r="E286" s="161"/>
      <c r="F286" s="161"/>
      <c r="G286" s="161"/>
      <c r="H286" s="161"/>
      <c r="I286" s="161"/>
      <c r="J286" s="162"/>
      <c r="K286" s="163"/>
      <c r="L286" s="106"/>
      <c r="M286" s="61"/>
      <c r="O286" s="18"/>
      <c r="P286" s="18"/>
      <c r="Q286" s="18"/>
      <c r="R286" s="18"/>
    </row>
    <row r="287" spans="1:19" s="116" customFormat="1" ht="15" x14ac:dyDescent="0.2">
      <c r="A287" s="161"/>
      <c r="B287" s="161"/>
      <c r="C287" s="161"/>
      <c r="D287" s="161"/>
      <c r="E287" s="161"/>
      <c r="F287" s="161"/>
      <c r="G287" s="161"/>
      <c r="H287" s="161"/>
      <c r="I287" s="161"/>
      <c r="J287" s="162"/>
      <c r="K287" s="163"/>
      <c r="L287" s="106"/>
      <c r="M287" s="61"/>
      <c r="O287" s="18"/>
      <c r="P287" s="18"/>
      <c r="Q287" s="18"/>
      <c r="R287" s="18"/>
    </row>
    <row r="288" spans="1:19" s="116" customFormat="1" ht="15" x14ac:dyDescent="0.2">
      <c r="A288" s="314" t="s">
        <v>88</v>
      </c>
      <c r="B288" s="315"/>
      <c r="C288" s="315"/>
      <c r="D288" s="315"/>
      <c r="E288" s="315"/>
      <c r="F288" s="315"/>
      <c r="G288" s="315"/>
      <c r="H288" s="315"/>
      <c r="I288" s="316"/>
      <c r="J288" s="77">
        <f>B286</f>
        <v>172.79999999999998</v>
      </c>
      <c r="K288" s="78" t="s">
        <v>8</v>
      </c>
      <c r="L288" s="86"/>
      <c r="M288" s="87"/>
      <c r="O288" s="18"/>
      <c r="P288" s="18"/>
      <c r="Q288" s="18"/>
      <c r="R288" s="18"/>
    </row>
    <row r="289" spans="1:18" s="116" customFormat="1" ht="15" x14ac:dyDescent="0.2">
      <c r="A289" s="61"/>
      <c r="B289" s="28"/>
      <c r="C289" s="29"/>
      <c r="D289" s="25"/>
      <c r="E289" s="25"/>
      <c r="F289" s="18"/>
      <c r="G289" s="25"/>
      <c r="H289" s="27"/>
      <c r="I289" s="27"/>
      <c r="J289" s="26"/>
      <c r="K289" s="27"/>
      <c r="L289" s="18"/>
      <c r="M289" s="18"/>
      <c r="O289" s="18"/>
      <c r="P289" s="18"/>
      <c r="Q289" s="18"/>
      <c r="R289" s="18"/>
    </row>
    <row r="290" spans="1:18" s="116" customFormat="1" ht="15" x14ac:dyDescent="0.2">
      <c r="A290" s="317" t="s">
        <v>89</v>
      </c>
      <c r="B290" s="318"/>
      <c r="C290" s="318"/>
      <c r="D290" s="318"/>
      <c r="E290" s="318"/>
      <c r="F290" s="318"/>
      <c r="G290" s="318"/>
      <c r="H290" s="318"/>
      <c r="I290" s="319"/>
      <c r="J290" s="84">
        <v>0</v>
      </c>
      <c r="K290" s="91" t="s">
        <v>8</v>
      </c>
      <c r="L290" s="85"/>
      <c r="M290" s="63"/>
      <c r="O290" s="18"/>
      <c r="P290" s="18"/>
      <c r="Q290" s="18"/>
      <c r="R290" s="18"/>
    </row>
    <row r="291" spans="1:18" s="116" customFormat="1" ht="15" x14ac:dyDescent="0.2">
      <c r="A291" s="320" t="s">
        <v>90</v>
      </c>
      <c r="B291" s="321"/>
      <c r="C291" s="321"/>
      <c r="D291" s="321"/>
      <c r="E291" s="321"/>
      <c r="F291" s="321"/>
      <c r="G291" s="321"/>
      <c r="H291" s="321"/>
      <c r="I291" s="322"/>
      <c r="J291" s="89">
        <f>J288-J290</f>
        <v>172.79999999999998</v>
      </c>
      <c r="K291" s="92" t="s">
        <v>8</v>
      </c>
      <c r="L291" s="82"/>
      <c r="M291" s="83"/>
      <c r="O291" s="18"/>
      <c r="P291" s="18"/>
      <c r="Q291" s="18"/>
      <c r="R291" s="18"/>
    </row>
    <row r="292" spans="1:18" s="116" customFormat="1" ht="15" x14ac:dyDescent="0.2">
      <c r="A292" s="323" t="s">
        <v>91</v>
      </c>
      <c r="B292" s="324"/>
      <c r="C292" s="324"/>
      <c r="D292" s="324"/>
      <c r="E292" s="324"/>
      <c r="F292" s="324"/>
      <c r="G292" s="324"/>
      <c r="H292" s="324"/>
      <c r="I292" s="325"/>
      <c r="J292" s="79">
        <f>J290+J291</f>
        <v>172.79999999999998</v>
      </c>
      <c r="K292" s="91" t="s">
        <v>8</v>
      </c>
      <c r="L292" s="88"/>
      <c r="M292" s="81"/>
      <c r="O292" s="18"/>
      <c r="P292" s="18"/>
      <c r="Q292" s="18"/>
      <c r="R292" s="18"/>
    </row>
    <row r="293" spans="1:18" s="116" customFormat="1" ht="15" x14ac:dyDescent="0.2">
      <c r="A293" s="161"/>
      <c r="B293" s="161"/>
      <c r="C293" s="161"/>
      <c r="D293" s="161"/>
      <c r="E293" s="161"/>
      <c r="F293" s="161"/>
      <c r="G293" s="161"/>
      <c r="H293" s="161"/>
      <c r="I293" s="161"/>
      <c r="J293" s="162"/>
      <c r="K293" s="163"/>
      <c r="L293" s="106"/>
      <c r="M293" s="61"/>
      <c r="O293" s="18"/>
      <c r="P293" s="18"/>
      <c r="Q293" s="18"/>
      <c r="R293" s="18"/>
    </row>
    <row r="294" spans="1:18" s="116" customFormat="1" ht="15" x14ac:dyDescent="0.25">
      <c r="A294" s="328" t="s">
        <v>297</v>
      </c>
      <c r="B294" s="329"/>
      <c r="C294" s="329"/>
      <c r="D294" s="329"/>
      <c r="E294" s="329"/>
      <c r="F294" s="329"/>
      <c r="G294" s="329"/>
      <c r="H294" s="329"/>
      <c r="I294" s="329"/>
      <c r="J294" s="329"/>
      <c r="K294" s="329"/>
      <c r="L294" s="329"/>
      <c r="M294" s="330"/>
      <c r="O294" s="18"/>
      <c r="P294" s="18"/>
      <c r="Q294" s="18"/>
      <c r="R294" s="18"/>
    </row>
    <row r="295" spans="1:18" s="116" customFormat="1" ht="15" x14ac:dyDescent="0.2">
      <c r="A295" s="161"/>
      <c r="B295" s="161"/>
      <c r="C295" s="161"/>
      <c r="D295" s="161"/>
      <c r="E295" s="161"/>
      <c r="F295" s="161"/>
      <c r="G295" s="161"/>
      <c r="H295" s="161"/>
      <c r="I295" s="161"/>
      <c r="J295" s="162"/>
      <c r="K295" s="163"/>
      <c r="L295" s="106"/>
      <c r="M295" s="61"/>
      <c r="O295" s="18"/>
      <c r="P295" s="18"/>
      <c r="Q295" s="18"/>
      <c r="R295" s="18"/>
    </row>
    <row r="296" spans="1:18" s="116" customFormat="1" ht="25.5" x14ac:dyDescent="0.2">
      <c r="A296" s="243" t="s">
        <v>327</v>
      </c>
      <c r="B296" s="241">
        <f>J288</f>
        <v>172.79999999999998</v>
      </c>
      <c r="C296" s="242" t="s">
        <v>8</v>
      </c>
      <c r="D296" s="161"/>
      <c r="E296" s="161"/>
      <c r="F296" s="161"/>
      <c r="G296" s="161"/>
      <c r="H296" s="161"/>
      <c r="I296" s="161"/>
      <c r="J296" s="162"/>
      <c r="K296" s="163"/>
      <c r="L296" s="106"/>
      <c r="M296" s="61"/>
      <c r="O296" s="18"/>
      <c r="P296" s="18"/>
      <c r="Q296" s="18"/>
      <c r="R296" s="18"/>
    </row>
    <row r="297" spans="1:18" s="116" customFormat="1" ht="15" x14ac:dyDescent="0.2">
      <c r="A297" s="161"/>
      <c r="B297" s="161"/>
      <c r="C297" s="161"/>
      <c r="D297" s="161"/>
      <c r="E297" s="161"/>
      <c r="F297" s="161"/>
      <c r="G297" s="161"/>
      <c r="H297" s="161"/>
      <c r="I297" s="161"/>
      <c r="J297" s="162"/>
      <c r="K297" s="163"/>
      <c r="L297" s="106"/>
      <c r="M297" s="61"/>
      <c r="O297" s="18"/>
      <c r="P297" s="18"/>
      <c r="Q297" s="18"/>
      <c r="R297" s="18"/>
    </row>
    <row r="298" spans="1:18" s="116" customFormat="1" ht="15" x14ac:dyDescent="0.2">
      <c r="A298" s="314" t="s">
        <v>88</v>
      </c>
      <c r="B298" s="315"/>
      <c r="C298" s="315"/>
      <c r="D298" s="315"/>
      <c r="E298" s="315"/>
      <c r="F298" s="315"/>
      <c r="G298" s="315"/>
      <c r="H298" s="315"/>
      <c r="I298" s="316"/>
      <c r="J298" s="77">
        <f>B296+F294</f>
        <v>172.79999999999998</v>
      </c>
      <c r="K298" s="78" t="s">
        <v>8</v>
      </c>
      <c r="L298" s="86"/>
      <c r="M298" s="87"/>
      <c r="O298" s="18"/>
      <c r="P298" s="18"/>
      <c r="Q298" s="18"/>
      <c r="R298" s="18"/>
    </row>
    <row r="299" spans="1:18" s="116" customFormat="1" ht="15" x14ac:dyDescent="0.2">
      <c r="A299" s="61"/>
      <c r="B299" s="28"/>
      <c r="C299" s="29"/>
      <c r="D299" s="25"/>
      <c r="E299" s="25"/>
      <c r="F299" s="18"/>
      <c r="G299" s="25"/>
      <c r="H299" s="27"/>
      <c r="I299" s="27"/>
      <c r="J299" s="26"/>
      <c r="K299" s="27"/>
      <c r="L299" s="18"/>
      <c r="M299" s="18"/>
      <c r="O299" s="18"/>
      <c r="P299" s="18"/>
      <c r="Q299" s="18"/>
      <c r="R299" s="18"/>
    </row>
    <row r="300" spans="1:18" s="116" customFormat="1" ht="15" x14ac:dyDescent="0.2">
      <c r="A300" s="317" t="s">
        <v>89</v>
      </c>
      <c r="B300" s="318"/>
      <c r="C300" s="318"/>
      <c r="D300" s="318"/>
      <c r="E300" s="318"/>
      <c r="F300" s="318"/>
      <c r="G300" s="318"/>
      <c r="H300" s="318"/>
      <c r="I300" s="319"/>
      <c r="J300" s="84">
        <v>0</v>
      </c>
      <c r="K300" s="91" t="s">
        <v>8</v>
      </c>
      <c r="L300" s="85"/>
      <c r="M300" s="63"/>
      <c r="O300" s="18"/>
      <c r="P300" s="18"/>
      <c r="Q300" s="18"/>
      <c r="R300" s="18"/>
    </row>
    <row r="301" spans="1:18" s="116" customFormat="1" ht="15" x14ac:dyDescent="0.2">
      <c r="A301" s="320" t="s">
        <v>90</v>
      </c>
      <c r="B301" s="321"/>
      <c r="C301" s="321"/>
      <c r="D301" s="321"/>
      <c r="E301" s="321"/>
      <c r="F301" s="321"/>
      <c r="G301" s="321"/>
      <c r="H301" s="321"/>
      <c r="I301" s="322"/>
      <c r="J301" s="89">
        <f>J298-J300</f>
        <v>172.79999999999998</v>
      </c>
      <c r="K301" s="92" t="s">
        <v>8</v>
      </c>
      <c r="L301" s="82"/>
      <c r="M301" s="83"/>
      <c r="O301" s="18"/>
      <c r="P301" s="18"/>
      <c r="Q301" s="18"/>
      <c r="R301" s="18"/>
    </row>
    <row r="302" spans="1:18" s="116" customFormat="1" ht="15" x14ac:dyDescent="0.2">
      <c r="A302" s="323" t="s">
        <v>91</v>
      </c>
      <c r="B302" s="324"/>
      <c r="C302" s="324"/>
      <c r="D302" s="324"/>
      <c r="E302" s="324"/>
      <c r="F302" s="324"/>
      <c r="G302" s="324"/>
      <c r="H302" s="324"/>
      <c r="I302" s="325"/>
      <c r="J302" s="79">
        <f>J300+J301</f>
        <v>172.79999999999998</v>
      </c>
      <c r="K302" s="91" t="s">
        <v>8</v>
      </c>
      <c r="L302" s="88"/>
      <c r="M302" s="81"/>
      <c r="O302" s="18"/>
      <c r="P302" s="18"/>
      <c r="Q302" s="18"/>
      <c r="R302" s="18"/>
    </row>
    <row r="303" spans="1:18" s="116" customFormat="1" ht="15" x14ac:dyDescent="0.2">
      <c r="A303" s="161"/>
      <c r="B303" s="161"/>
      <c r="C303" s="161"/>
      <c r="D303" s="161"/>
      <c r="E303" s="161"/>
      <c r="F303" s="161"/>
      <c r="G303" s="161"/>
      <c r="H303" s="161"/>
      <c r="I303" s="161"/>
      <c r="J303" s="162"/>
      <c r="K303" s="163"/>
      <c r="L303" s="106"/>
      <c r="M303" s="61"/>
      <c r="O303" s="18"/>
      <c r="P303" s="18"/>
      <c r="Q303" s="18"/>
      <c r="R303" s="18"/>
    </row>
    <row r="304" spans="1:18" s="116" customFormat="1" ht="15" x14ac:dyDescent="0.25">
      <c r="A304" s="326" t="s">
        <v>298</v>
      </c>
      <c r="B304" s="327"/>
      <c r="C304" s="327"/>
      <c r="D304" s="327"/>
      <c r="E304" s="327"/>
      <c r="F304" s="327"/>
      <c r="G304" s="327"/>
      <c r="H304" s="327"/>
      <c r="I304" s="327"/>
      <c r="J304" s="327"/>
      <c r="K304" s="327"/>
      <c r="L304" s="327"/>
      <c r="M304" s="327"/>
      <c r="O304" s="18"/>
      <c r="P304" s="18"/>
      <c r="Q304" s="18"/>
      <c r="R304" s="18"/>
    </row>
    <row r="305" spans="1:18" s="116" customFormat="1" ht="15" x14ac:dyDescent="0.25">
      <c r="A305" s="328" t="s">
        <v>299</v>
      </c>
      <c r="B305" s="329"/>
      <c r="C305" s="329"/>
      <c r="D305" s="329"/>
      <c r="E305" s="329"/>
      <c r="F305" s="329"/>
      <c r="G305" s="329"/>
      <c r="H305" s="329"/>
      <c r="I305" s="329"/>
      <c r="J305" s="329"/>
      <c r="K305" s="329"/>
      <c r="L305" s="329"/>
      <c r="M305" s="330"/>
      <c r="O305" s="18"/>
      <c r="P305" s="18"/>
      <c r="Q305" s="18"/>
      <c r="R305" s="18"/>
    </row>
    <row r="306" spans="1:18" s="116" customFormat="1" x14ac:dyDescent="0.2">
      <c r="A306" s="26" t="s">
        <v>98</v>
      </c>
      <c r="B306" s="26"/>
      <c r="C306" s="26"/>
      <c r="D306" s="331"/>
      <c r="E306" s="331"/>
      <c r="F306" s="331"/>
      <c r="G306" s="331"/>
      <c r="H306" s="331"/>
      <c r="I306" s="331"/>
      <c r="J306" s="331"/>
      <c r="K306" s="331"/>
      <c r="L306" s="18"/>
      <c r="M306" s="18"/>
      <c r="O306" s="18"/>
      <c r="P306" s="18"/>
      <c r="Q306" s="18"/>
      <c r="R306" s="18"/>
    </row>
    <row r="307" spans="1:18" s="116" customFormat="1" ht="15" x14ac:dyDescent="0.25">
      <c r="A307" s="18"/>
      <c r="B307" s="23"/>
      <c r="C307" s="24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O307" s="18"/>
      <c r="P307" s="18"/>
      <c r="Q307" s="18"/>
      <c r="R307" s="18"/>
    </row>
    <row r="308" spans="1:18" s="116" customFormat="1" x14ac:dyDescent="0.2">
      <c r="A308" s="18"/>
      <c r="B308" s="332" t="s">
        <v>109</v>
      </c>
      <c r="C308" s="333"/>
      <c r="D308" s="334" t="s">
        <v>103</v>
      </c>
      <c r="E308" s="335"/>
      <c r="F308" s="336" t="s">
        <v>108</v>
      </c>
      <c r="G308" s="337"/>
      <c r="H308" s="18"/>
      <c r="I308" s="18"/>
      <c r="J308" s="18"/>
      <c r="K308" s="18"/>
      <c r="L308" s="18"/>
      <c r="M308" s="18"/>
      <c r="O308" s="18"/>
      <c r="P308" s="18"/>
      <c r="Q308" s="18"/>
      <c r="R308" s="18"/>
    </row>
    <row r="309" spans="1:18" s="116" customFormat="1" ht="15" x14ac:dyDescent="0.25">
      <c r="A309" s="180" t="s">
        <v>257</v>
      </c>
      <c r="B309" s="182">
        <f>5.1+6.95</f>
        <v>12.05</v>
      </c>
      <c r="C309" s="65" t="s">
        <v>104</v>
      </c>
      <c r="D309" s="186">
        <v>4.3</v>
      </c>
      <c r="E309" s="65" t="s">
        <v>104</v>
      </c>
      <c r="F309" s="185">
        <f>ROUND(B309*D309,2)</f>
        <v>51.82</v>
      </c>
      <c r="G309" s="63" t="s">
        <v>8</v>
      </c>
      <c r="H309" s="18"/>
      <c r="I309" s="18"/>
      <c r="J309" s="18"/>
      <c r="K309" s="18"/>
      <c r="L309" s="18"/>
      <c r="M309" s="18"/>
      <c r="O309" s="18"/>
      <c r="P309" s="18"/>
      <c r="Q309" s="18"/>
      <c r="R309" s="18"/>
    </row>
    <row r="310" spans="1:18" s="116" customFormat="1" ht="15" x14ac:dyDescent="0.25">
      <c r="A310" s="18"/>
      <c r="B310" s="23"/>
      <c r="C310" s="24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O310" s="18"/>
      <c r="P310" s="18"/>
      <c r="Q310" s="18"/>
      <c r="R310" s="18"/>
    </row>
    <row r="311" spans="1:18" s="116" customFormat="1" ht="15" x14ac:dyDescent="0.2">
      <c r="A311" s="314" t="s">
        <v>88</v>
      </c>
      <c r="B311" s="315"/>
      <c r="C311" s="315"/>
      <c r="D311" s="315"/>
      <c r="E311" s="315"/>
      <c r="F311" s="315"/>
      <c r="G311" s="315"/>
      <c r="H311" s="315"/>
      <c r="I311" s="316"/>
      <c r="J311" s="77">
        <f>F309</f>
        <v>51.82</v>
      </c>
      <c r="K311" s="78" t="s">
        <v>8</v>
      </c>
      <c r="L311" s="86"/>
      <c r="M311" s="87"/>
      <c r="O311" s="18"/>
      <c r="P311" s="18"/>
      <c r="Q311" s="18"/>
      <c r="R311" s="18"/>
    </row>
    <row r="312" spans="1:18" s="116" customFormat="1" ht="15" x14ac:dyDescent="0.2">
      <c r="A312" s="61"/>
      <c r="B312" s="28"/>
      <c r="C312" s="29"/>
      <c r="D312" s="25"/>
      <c r="E312" s="25"/>
      <c r="F312" s="18"/>
      <c r="G312" s="25"/>
      <c r="H312" s="27"/>
      <c r="I312" s="27"/>
      <c r="J312" s="26"/>
      <c r="K312" s="27"/>
      <c r="L312" s="18"/>
      <c r="M312" s="18"/>
      <c r="O312" s="18"/>
      <c r="P312" s="18"/>
      <c r="Q312" s="18"/>
      <c r="R312" s="18"/>
    </row>
    <row r="313" spans="1:18" s="116" customFormat="1" ht="15" x14ac:dyDescent="0.2">
      <c r="A313" s="317" t="s">
        <v>89</v>
      </c>
      <c r="B313" s="318"/>
      <c r="C313" s="318"/>
      <c r="D313" s="318"/>
      <c r="E313" s="318"/>
      <c r="F313" s="318"/>
      <c r="G313" s="318"/>
      <c r="H313" s="318"/>
      <c r="I313" s="319"/>
      <c r="J313" s="84">
        <v>0</v>
      </c>
      <c r="K313" s="91" t="s">
        <v>8</v>
      </c>
      <c r="L313" s="85"/>
      <c r="M313" s="63"/>
      <c r="O313" s="18"/>
      <c r="P313" s="18"/>
      <c r="Q313" s="18"/>
      <c r="R313" s="18"/>
    </row>
    <row r="314" spans="1:18" s="116" customFormat="1" ht="15" x14ac:dyDescent="0.2">
      <c r="A314" s="320" t="s">
        <v>90</v>
      </c>
      <c r="B314" s="321"/>
      <c r="C314" s="321"/>
      <c r="D314" s="321"/>
      <c r="E314" s="321"/>
      <c r="F314" s="321"/>
      <c r="G314" s="321"/>
      <c r="H314" s="321"/>
      <c r="I314" s="322"/>
      <c r="J314" s="89">
        <f>J311-J313</f>
        <v>51.82</v>
      </c>
      <c r="K314" s="92" t="s">
        <v>8</v>
      </c>
      <c r="L314" s="82"/>
      <c r="M314" s="83"/>
      <c r="O314" s="18"/>
      <c r="P314" s="18"/>
      <c r="Q314" s="18"/>
      <c r="R314" s="18"/>
    </row>
    <row r="315" spans="1:18" s="116" customFormat="1" ht="15" x14ac:dyDescent="0.2">
      <c r="A315" s="323" t="s">
        <v>91</v>
      </c>
      <c r="B315" s="324"/>
      <c r="C315" s="324"/>
      <c r="D315" s="324"/>
      <c r="E315" s="324"/>
      <c r="F315" s="324"/>
      <c r="G315" s="324"/>
      <c r="H315" s="324"/>
      <c r="I315" s="325"/>
      <c r="J315" s="79">
        <f>J313+J314</f>
        <v>51.82</v>
      </c>
      <c r="K315" s="91" t="s">
        <v>8</v>
      </c>
      <c r="L315" s="88"/>
      <c r="M315" s="81"/>
      <c r="O315" s="18"/>
      <c r="P315" s="18"/>
      <c r="Q315" s="18"/>
      <c r="R315" s="18"/>
    </row>
    <row r="316" spans="1:18" s="116" customFormat="1" ht="15" x14ac:dyDescent="0.2">
      <c r="A316" s="161"/>
      <c r="B316" s="161"/>
      <c r="C316" s="161"/>
      <c r="D316" s="161"/>
      <c r="E316" s="161"/>
      <c r="F316" s="161"/>
      <c r="G316" s="161"/>
      <c r="H316" s="161"/>
      <c r="I316" s="161"/>
      <c r="J316" s="162"/>
      <c r="K316" s="163"/>
      <c r="L316" s="106"/>
      <c r="M316" s="61"/>
      <c r="O316" s="18"/>
      <c r="P316" s="18"/>
      <c r="Q316" s="18"/>
      <c r="R316" s="18"/>
    </row>
    <row r="317" spans="1:18" s="116" customFormat="1" ht="15" x14ac:dyDescent="0.2">
      <c r="A317" s="161"/>
      <c r="B317" s="161"/>
      <c r="C317" s="161"/>
      <c r="D317" s="161"/>
      <c r="E317" s="161"/>
      <c r="F317" s="161"/>
      <c r="G317" s="161"/>
      <c r="H317" s="161"/>
      <c r="I317" s="161"/>
      <c r="J317" s="162"/>
      <c r="K317" s="163"/>
      <c r="L317" s="106"/>
      <c r="M317" s="61"/>
      <c r="O317" s="18"/>
      <c r="P317" s="18"/>
      <c r="Q317" s="18"/>
      <c r="R317" s="18"/>
    </row>
    <row r="318" spans="1:18" s="116" customFormat="1" ht="15" x14ac:dyDescent="0.2">
      <c r="A318" s="161"/>
      <c r="B318" s="161"/>
      <c r="C318" s="161"/>
      <c r="D318" s="161"/>
      <c r="E318" s="161"/>
      <c r="F318" s="161"/>
      <c r="G318" s="161"/>
      <c r="H318" s="161"/>
      <c r="I318" s="161"/>
      <c r="J318" s="162"/>
      <c r="K318" s="163"/>
      <c r="L318" s="106"/>
      <c r="M318" s="61"/>
      <c r="O318" s="18"/>
      <c r="P318" s="18"/>
      <c r="Q318" s="18"/>
      <c r="R318" s="18"/>
    </row>
    <row r="319" spans="1:18" s="116" customFormat="1" ht="15" x14ac:dyDescent="0.2">
      <c r="A319" s="161"/>
      <c r="B319" s="161"/>
      <c r="C319" s="161"/>
      <c r="D319" s="161"/>
      <c r="E319" s="161"/>
      <c r="F319" s="161"/>
      <c r="G319" s="161"/>
      <c r="H319" s="161"/>
      <c r="I319" s="161"/>
      <c r="J319" s="162"/>
      <c r="K319" s="163"/>
      <c r="L319" s="106"/>
      <c r="M319" s="61"/>
      <c r="O319" s="18"/>
      <c r="P319" s="18"/>
      <c r="Q319" s="18"/>
      <c r="R319" s="18"/>
    </row>
    <row r="320" spans="1:18" s="69" customFormat="1" ht="15" x14ac:dyDescent="0.2">
      <c r="A320" s="171"/>
      <c r="B320" s="171"/>
      <c r="C320" s="171"/>
      <c r="D320" s="171"/>
      <c r="E320" s="171"/>
      <c r="F320" s="171"/>
      <c r="G320" s="171"/>
      <c r="H320" s="171"/>
      <c r="I320" s="171"/>
      <c r="J320" s="107"/>
      <c r="K320" s="103"/>
      <c r="L320" s="108"/>
      <c r="M320" s="109"/>
      <c r="O320" s="18"/>
      <c r="P320" s="18"/>
      <c r="Q320" s="18"/>
      <c r="R320" s="18"/>
    </row>
    <row r="321" spans="1:18" s="69" customFormat="1" ht="15" x14ac:dyDescent="0.2">
      <c r="A321" s="93"/>
      <c r="B321" s="93"/>
      <c r="C321" s="93"/>
      <c r="D321" s="93"/>
      <c r="E321" s="93"/>
      <c r="F321" s="93"/>
      <c r="G321" s="93"/>
      <c r="H321" s="110"/>
      <c r="I321" s="110"/>
      <c r="J321" s="111"/>
      <c r="K321" s="112"/>
      <c r="L321" s="104"/>
      <c r="M321" s="105"/>
      <c r="O321" s="18"/>
      <c r="P321" s="18"/>
      <c r="Q321" s="18"/>
      <c r="R321" s="18"/>
    </row>
    <row r="322" spans="1:18" s="69" customFormat="1" ht="15" x14ac:dyDescent="0.2">
      <c r="A322" s="93"/>
      <c r="B322" s="93"/>
      <c r="C322" s="93"/>
      <c r="D322" s="93"/>
      <c r="E322" s="93"/>
      <c r="F322" s="93"/>
      <c r="G322" s="93"/>
      <c r="H322" s="271" t="s">
        <v>93</v>
      </c>
      <c r="I322" s="271"/>
      <c r="J322" s="271"/>
      <c r="K322" s="271"/>
      <c r="L322" s="271"/>
      <c r="M322" s="271"/>
      <c r="O322" s="18"/>
      <c r="P322" s="18"/>
      <c r="Q322" s="18"/>
      <c r="R322" s="18"/>
    </row>
    <row r="323" spans="1:18" s="69" customFormat="1" ht="15" x14ac:dyDescent="0.2">
      <c r="A323" s="93"/>
      <c r="B323" s="93"/>
      <c r="C323" s="93"/>
      <c r="D323" s="93"/>
      <c r="E323" s="93"/>
      <c r="F323" s="93"/>
      <c r="G323" s="93"/>
      <c r="H323" s="271" t="s">
        <v>94</v>
      </c>
      <c r="I323" s="271"/>
      <c r="J323" s="271"/>
      <c r="K323" s="271"/>
      <c r="L323" s="271"/>
      <c r="M323" s="271"/>
      <c r="O323" s="18"/>
      <c r="P323" s="18"/>
      <c r="Q323" s="18"/>
      <c r="R323" s="18"/>
    </row>
    <row r="324" spans="1:18" ht="15" x14ac:dyDescent="0.2">
      <c r="A324" s="356"/>
      <c r="B324" s="356"/>
      <c r="C324" s="356"/>
      <c r="D324" s="356"/>
      <c r="E324" s="356"/>
      <c r="F324" s="356"/>
      <c r="G324" s="356"/>
      <c r="H324" s="356"/>
      <c r="I324" s="356"/>
      <c r="J324" s="107"/>
      <c r="K324" s="103"/>
      <c r="L324" s="108"/>
      <c r="M324" s="109"/>
    </row>
  </sheetData>
  <mergeCells count="211">
    <mergeCell ref="F133:G133"/>
    <mergeCell ref="D252:E252"/>
    <mergeCell ref="F252:G252"/>
    <mergeCell ref="C256:E256"/>
    <mergeCell ref="H246:I246"/>
    <mergeCell ref="A29:I29"/>
    <mergeCell ref="A31:I31"/>
    <mergeCell ref="A32:I32"/>
    <mergeCell ref="A33:I33"/>
    <mergeCell ref="A58:M58"/>
    <mergeCell ref="A59:M59"/>
    <mergeCell ref="B61:C61"/>
    <mergeCell ref="A64:I64"/>
    <mergeCell ref="A66:I66"/>
    <mergeCell ref="A35:M35"/>
    <mergeCell ref="A224:I224"/>
    <mergeCell ref="A225:I225"/>
    <mergeCell ref="A213:I213"/>
    <mergeCell ref="A214:I214"/>
    <mergeCell ref="A210:I210"/>
    <mergeCell ref="A212:I212"/>
    <mergeCell ref="A216:M216"/>
    <mergeCell ref="D218:E218"/>
    <mergeCell ref="F218:G218"/>
    <mergeCell ref="F268:G268"/>
    <mergeCell ref="A278:I278"/>
    <mergeCell ref="H218:I218"/>
    <mergeCell ref="A1:M1"/>
    <mergeCell ref="A2:M2"/>
    <mergeCell ref="A4:M5"/>
    <mergeCell ref="A10:M10"/>
    <mergeCell ref="B7:I7"/>
    <mergeCell ref="B8:I8"/>
    <mergeCell ref="B9:D9"/>
    <mergeCell ref="F9:I9"/>
    <mergeCell ref="J7:M9"/>
    <mergeCell ref="J218:K218"/>
    <mergeCell ref="A42:I42"/>
    <mergeCell ref="A43:I43"/>
    <mergeCell ref="B37:C37"/>
    <mergeCell ref="D37:E37"/>
    <mergeCell ref="F37:G37"/>
    <mergeCell ref="H37:I37"/>
    <mergeCell ref="A40:I40"/>
    <mergeCell ref="A44:I44"/>
    <mergeCell ref="A46:M46"/>
    <mergeCell ref="A92:M92"/>
    <mergeCell ref="B94:C94"/>
    <mergeCell ref="A56:I56"/>
    <mergeCell ref="A67:I67"/>
    <mergeCell ref="A324:I324"/>
    <mergeCell ref="H322:M322"/>
    <mergeCell ref="H323:M323"/>
    <mergeCell ref="A236:I236"/>
    <mergeCell ref="A238:I238"/>
    <mergeCell ref="A239:I239"/>
    <mergeCell ref="A240:I240"/>
    <mergeCell ref="B246:C246"/>
    <mergeCell ref="D246:E246"/>
    <mergeCell ref="F246:G246"/>
    <mergeCell ref="A258:I258"/>
    <mergeCell ref="A260:I260"/>
    <mergeCell ref="A261:I261"/>
    <mergeCell ref="A262:I262"/>
    <mergeCell ref="A264:M264"/>
    <mergeCell ref="D266:E266"/>
    <mergeCell ref="F266:G266"/>
    <mergeCell ref="H266:I266"/>
    <mergeCell ref="J266:K266"/>
    <mergeCell ref="B268:C268"/>
    <mergeCell ref="B252:C252"/>
    <mergeCell ref="D268:E268"/>
    <mergeCell ref="A68:I68"/>
    <mergeCell ref="B26:C26"/>
    <mergeCell ref="D26:E26"/>
    <mergeCell ref="F26:G26"/>
    <mergeCell ref="H26:I26"/>
    <mergeCell ref="A24:M24"/>
    <mergeCell ref="A11:M11"/>
    <mergeCell ref="A12:M12"/>
    <mergeCell ref="D14:E14"/>
    <mergeCell ref="H14:I14"/>
    <mergeCell ref="J14:K14"/>
    <mergeCell ref="F14:G14"/>
    <mergeCell ref="A18:I18"/>
    <mergeCell ref="A20:I20"/>
    <mergeCell ref="B14:C14"/>
    <mergeCell ref="A21:I21"/>
    <mergeCell ref="A22:I22"/>
    <mergeCell ref="A55:I55"/>
    <mergeCell ref="A54:I54"/>
    <mergeCell ref="B48:C48"/>
    <mergeCell ref="D48:E48"/>
    <mergeCell ref="F48:G48"/>
    <mergeCell ref="H48:I48"/>
    <mergeCell ref="A52:I52"/>
    <mergeCell ref="A130:M130"/>
    <mergeCell ref="A131:M131"/>
    <mergeCell ref="B133:C133"/>
    <mergeCell ref="A200:M200"/>
    <mergeCell ref="A201:M201"/>
    <mergeCell ref="D203:E203"/>
    <mergeCell ref="F203:G203"/>
    <mergeCell ref="H203:I203"/>
    <mergeCell ref="J203:K203"/>
    <mergeCell ref="A183:I183"/>
    <mergeCell ref="A185:I185"/>
    <mergeCell ref="A186:I186"/>
    <mergeCell ref="A187:I187"/>
    <mergeCell ref="A162:M162"/>
    <mergeCell ref="B164:C164"/>
    <mergeCell ref="A171:I171"/>
    <mergeCell ref="A173:I173"/>
    <mergeCell ref="A174:I174"/>
    <mergeCell ref="A175:I175"/>
    <mergeCell ref="A177:M177"/>
    <mergeCell ref="A178:M178"/>
    <mergeCell ref="B180:C180"/>
    <mergeCell ref="D164:E164"/>
    <mergeCell ref="G164:H164"/>
    <mergeCell ref="A70:M70"/>
    <mergeCell ref="B72:C72"/>
    <mergeCell ref="A78:I78"/>
    <mergeCell ref="A79:I79"/>
    <mergeCell ref="A81:M81"/>
    <mergeCell ref="B83:C83"/>
    <mergeCell ref="A89:I89"/>
    <mergeCell ref="A90:I90"/>
    <mergeCell ref="A109:I109"/>
    <mergeCell ref="A98:I98"/>
    <mergeCell ref="A100:I100"/>
    <mergeCell ref="A86:I86"/>
    <mergeCell ref="A88:I88"/>
    <mergeCell ref="A101:I101"/>
    <mergeCell ref="A102:I102"/>
    <mergeCell ref="A104:M104"/>
    <mergeCell ref="B106:C106"/>
    <mergeCell ref="A75:I75"/>
    <mergeCell ref="A77:I77"/>
    <mergeCell ref="B204:C204"/>
    <mergeCell ref="B219:C219"/>
    <mergeCell ref="A222:I222"/>
    <mergeCell ref="A111:I111"/>
    <mergeCell ref="A112:I112"/>
    <mergeCell ref="A113:I113"/>
    <mergeCell ref="A115:M115"/>
    <mergeCell ref="B117:C117"/>
    <mergeCell ref="A158:I158"/>
    <mergeCell ref="A159:I159"/>
    <mergeCell ref="A160:I160"/>
    <mergeCell ref="A124:I124"/>
    <mergeCell ref="A126:I126"/>
    <mergeCell ref="A127:I127"/>
    <mergeCell ref="A128:I128"/>
    <mergeCell ref="D137:E137"/>
    <mergeCell ref="D133:E133"/>
    <mergeCell ref="A147:M147"/>
    <mergeCell ref="B149:C149"/>
    <mergeCell ref="A156:I156"/>
    <mergeCell ref="A141:I141"/>
    <mergeCell ref="A143:I143"/>
    <mergeCell ref="A144:I144"/>
    <mergeCell ref="A145:I145"/>
    <mergeCell ref="A291:I291"/>
    <mergeCell ref="A292:I292"/>
    <mergeCell ref="A294:M294"/>
    <mergeCell ref="A198:I198"/>
    <mergeCell ref="A189:M189"/>
    <mergeCell ref="B191:C191"/>
    <mergeCell ref="A194:I194"/>
    <mergeCell ref="A196:I196"/>
    <mergeCell ref="A197:I197"/>
    <mergeCell ref="A242:M242"/>
    <mergeCell ref="D244:E244"/>
    <mergeCell ref="F244:G244"/>
    <mergeCell ref="H244:I244"/>
    <mergeCell ref="J244:K244"/>
    <mergeCell ref="D204:E204"/>
    <mergeCell ref="B231:C231"/>
    <mergeCell ref="D231:E231"/>
    <mergeCell ref="F231:G231"/>
    <mergeCell ref="A226:I226"/>
    <mergeCell ref="A227:M227"/>
    <mergeCell ref="D229:E229"/>
    <mergeCell ref="F229:G229"/>
    <mergeCell ref="H229:I229"/>
    <mergeCell ref="J229:K229"/>
    <mergeCell ref="O269:S276"/>
    <mergeCell ref="A298:I298"/>
    <mergeCell ref="A300:I300"/>
    <mergeCell ref="A301:I301"/>
    <mergeCell ref="A302:I302"/>
    <mergeCell ref="A304:M304"/>
    <mergeCell ref="A305:M305"/>
    <mergeCell ref="A314:I314"/>
    <mergeCell ref="A315:I315"/>
    <mergeCell ref="D306:E306"/>
    <mergeCell ref="F306:G306"/>
    <mergeCell ref="H306:I306"/>
    <mergeCell ref="J306:K306"/>
    <mergeCell ref="B308:C308"/>
    <mergeCell ref="D308:E308"/>
    <mergeCell ref="F308:G308"/>
    <mergeCell ref="A311:I311"/>
    <mergeCell ref="A313:I313"/>
    <mergeCell ref="A280:I280"/>
    <mergeCell ref="A281:I281"/>
    <mergeCell ref="A282:I282"/>
    <mergeCell ref="A284:M284"/>
    <mergeCell ref="A288:I288"/>
    <mergeCell ref="A290:I290"/>
  </mergeCells>
  <printOptions horizontalCentered="1"/>
  <pageMargins left="0.39370078740157483" right="0.39370078740157483" top="0.70866141732283472" bottom="0.70866141732283472" header="0.31496062992125984" footer="0.31496062992125984"/>
  <pageSetup paperSize="9" scale="70" fitToHeight="0" orientation="portrait" horizontalDpi="1200" verticalDpi="1200" r:id="rId1"/>
  <headerFooter>
    <oddHeader xml:space="preserve">&amp;RBM02 - SALA DE RAIO X
</oddHeader>
    <oddFooter>Página &amp;P de &amp;N</oddFooter>
  </headerFooter>
  <rowBreaks count="1" manualBreakCount="1">
    <brk id="57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9"/>
  <sheetViews>
    <sheetView view="pageBreakPreview" zoomScaleNormal="100" zoomScaleSheetLayoutView="100" workbookViewId="0">
      <selection activeCell="S1" sqref="S1"/>
    </sheetView>
  </sheetViews>
  <sheetFormatPr defaultRowHeight="15" x14ac:dyDescent="0.25"/>
  <cols>
    <col min="4" max="4" width="11.140625" customWidth="1"/>
    <col min="6" max="6" width="12.42578125" customWidth="1"/>
  </cols>
  <sheetData>
    <row r="1" spans="1:13" ht="87.75" customHeight="1" x14ac:dyDescent="0.25">
      <c r="A1" s="384"/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</row>
    <row r="2" spans="1:13" ht="18.75" x14ac:dyDescent="0.3">
      <c r="A2" s="385" t="s">
        <v>328</v>
      </c>
      <c r="B2" s="385"/>
      <c r="C2" s="385"/>
      <c r="D2" s="385"/>
      <c r="E2" s="385"/>
      <c r="F2" s="74"/>
      <c r="G2" s="74"/>
      <c r="H2" s="386" t="s">
        <v>336</v>
      </c>
      <c r="I2" s="387"/>
      <c r="J2" s="387"/>
      <c r="K2" s="387"/>
      <c r="L2" s="387"/>
      <c r="M2" s="74"/>
    </row>
    <row r="3" spans="1:13" ht="15.75" x14ac:dyDescent="0.25">
      <c r="A3" s="388" t="s">
        <v>260</v>
      </c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</row>
    <row r="4" spans="1:13" ht="15.75" x14ac:dyDescent="0.25">
      <c r="A4" s="389" t="s">
        <v>259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89"/>
    </row>
    <row r="5" spans="1:13" ht="15.75" x14ac:dyDescent="0.25">
      <c r="A5" s="383" t="s">
        <v>258</v>
      </c>
      <c r="B5" s="383"/>
      <c r="C5" s="383"/>
      <c r="D5" s="383"/>
      <c r="E5" s="383"/>
      <c r="F5" s="383"/>
      <c r="G5" s="383" t="s">
        <v>263</v>
      </c>
      <c r="H5" s="383"/>
      <c r="I5" s="383"/>
      <c r="J5" s="383"/>
      <c r="K5" s="383"/>
      <c r="L5" s="383"/>
      <c r="M5" s="383"/>
    </row>
    <row r="6" spans="1:13" x14ac:dyDescent="0.25">
      <c r="A6" s="382"/>
      <c r="B6" s="382"/>
      <c r="C6" s="382"/>
      <c r="D6" s="382"/>
      <c r="E6" s="382"/>
      <c r="F6" s="382"/>
      <c r="G6" s="382"/>
      <c r="H6" s="382"/>
      <c r="I6" s="382"/>
      <c r="J6" s="382"/>
      <c r="K6" s="382"/>
      <c r="L6" s="382"/>
      <c r="M6" s="382"/>
    </row>
    <row r="7" spans="1:13" x14ac:dyDescent="0.25">
      <c r="A7" s="382"/>
      <c r="B7" s="382"/>
      <c r="C7" s="382"/>
      <c r="D7" s="382"/>
      <c r="E7" s="382"/>
      <c r="F7" s="382"/>
      <c r="G7" s="382"/>
      <c r="H7" s="382"/>
      <c r="I7" s="382"/>
      <c r="J7" s="382"/>
      <c r="K7" s="382"/>
      <c r="L7" s="382"/>
      <c r="M7" s="382"/>
    </row>
    <row r="8" spans="1:13" x14ac:dyDescent="0.25">
      <c r="A8" s="382"/>
      <c r="B8" s="382"/>
      <c r="C8" s="382"/>
      <c r="D8" s="382"/>
      <c r="E8" s="382"/>
      <c r="F8" s="382"/>
      <c r="G8" s="382"/>
      <c r="H8" s="382"/>
      <c r="I8" s="382"/>
      <c r="J8" s="382"/>
      <c r="K8" s="382"/>
      <c r="L8" s="382"/>
      <c r="M8" s="382"/>
    </row>
    <row r="9" spans="1:13" x14ac:dyDescent="0.25">
      <c r="A9" s="382"/>
      <c r="B9" s="382"/>
      <c r="C9" s="382"/>
      <c r="D9" s="382"/>
      <c r="E9" s="382"/>
      <c r="F9" s="382"/>
      <c r="G9" s="382"/>
      <c r="H9" s="382"/>
      <c r="I9" s="382"/>
      <c r="J9" s="382"/>
      <c r="K9" s="382"/>
      <c r="L9" s="382"/>
      <c r="M9" s="382"/>
    </row>
    <row r="10" spans="1:13" x14ac:dyDescent="0.25">
      <c r="A10" s="382"/>
      <c r="B10" s="382"/>
      <c r="C10" s="382"/>
      <c r="D10" s="382"/>
      <c r="E10" s="382"/>
      <c r="F10" s="382"/>
      <c r="G10" s="382"/>
      <c r="H10" s="382"/>
      <c r="I10" s="382"/>
      <c r="J10" s="382"/>
      <c r="K10" s="382"/>
      <c r="L10" s="382"/>
      <c r="M10" s="382"/>
    </row>
    <row r="11" spans="1:13" x14ac:dyDescent="0.25">
      <c r="A11" s="382"/>
      <c r="B11" s="382"/>
      <c r="C11" s="382"/>
      <c r="D11" s="382"/>
      <c r="E11" s="382"/>
      <c r="F11" s="382"/>
      <c r="G11" s="382"/>
      <c r="H11" s="382"/>
      <c r="I11" s="382"/>
      <c r="J11" s="382"/>
      <c r="K11" s="382"/>
      <c r="L11" s="382"/>
      <c r="M11" s="382"/>
    </row>
    <row r="12" spans="1:13" x14ac:dyDescent="0.25">
      <c r="A12" s="382"/>
      <c r="B12" s="382"/>
      <c r="C12" s="382"/>
      <c r="D12" s="382"/>
      <c r="E12" s="382"/>
      <c r="F12" s="382"/>
      <c r="G12" s="382"/>
      <c r="H12" s="382"/>
      <c r="I12" s="382"/>
      <c r="J12" s="382"/>
      <c r="K12" s="382"/>
      <c r="L12" s="382"/>
      <c r="M12" s="382"/>
    </row>
    <row r="13" spans="1:13" x14ac:dyDescent="0.25">
      <c r="A13" s="382"/>
      <c r="B13" s="382"/>
      <c r="C13" s="382"/>
      <c r="D13" s="382"/>
      <c r="E13" s="382"/>
      <c r="F13" s="382"/>
      <c r="G13" s="382"/>
      <c r="H13" s="382"/>
      <c r="I13" s="382"/>
      <c r="J13" s="382"/>
      <c r="K13" s="382"/>
      <c r="L13" s="382"/>
      <c r="M13" s="382"/>
    </row>
    <row r="14" spans="1:13" x14ac:dyDescent="0.25">
      <c r="A14" s="382"/>
      <c r="B14" s="382"/>
      <c r="C14" s="382"/>
      <c r="D14" s="382"/>
      <c r="E14" s="382"/>
      <c r="F14" s="382"/>
      <c r="G14" s="382"/>
      <c r="H14" s="382"/>
      <c r="I14" s="382"/>
      <c r="J14" s="382"/>
      <c r="K14" s="382"/>
      <c r="L14" s="382"/>
      <c r="M14" s="382"/>
    </row>
    <row r="15" spans="1:13" x14ac:dyDescent="0.25">
      <c r="A15" s="382"/>
      <c r="B15" s="382"/>
      <c r="C15" s="382"/>
      <c r="D15" s="382"/>
      <c r="E15" s="382"/>
      <c r="F15" s="382"/>
      <c r="G15" s="382"/>
      <c r="H15" s="382"/>
      <c r="I15" s="382"/>
      <c r="J15" s="382"/>
      <c r="K15" s="382"/>
      <c r="L15" s="382"/>
      <c r="M15" s="382"/>
    </row>
    <row r="16" spans="1:13" x14ac:dyDescent="0.25">
      <c r="A16" s="382"/>
      <c r="B16" s="382"/>
      <c r="C16" s="382"/>
      <c r="D16" s="382"/>
      <c r="E16" s="382"/>
      <c r="F16" s="382"/>
      <c r="G16" s="382"/>
      <c r="H16" s="382"/>
      <c r="I16" s="382"/>
      <c r="J16" s="382"/>
      <c r="K16" s="382"/>
      <c r="L16" s="382"/>
      <c r="M16" s="382"/>
    </row>
    <row r="17" spans="1:13" x14ac:dyDescent="0.25">
      <c r="A17" s="382"/>
      <c r="B17" s="382"/>
      <c r="C17" s="382"/>
      <c r="D17" s="382"/>
      <c r="E17" s="382"/>
      <c r="F17" s="382"/>
      <c r="G17" s="382"/>
      <c r="H17" s="382"/>
      <c r="I17" s="382"/>
      <c r="J17" s="382"/>
      <c r="K17" s="382"/>
      <c r="L17" s="382"/>
      <c r="M17" s="382"/>
    </row>
    <row r="18" spans="1:13" x14ac:dyDescent="0.25">
      <c r="A18" s="382"/>
      <c r="B18" s="382"/>
      <c r="C18" s="382"/>
      <c r="D18" s="382"/>
      <c r="E18" s="382"/>
      <c r="F18" s="382"/>
      <c r="G18" s="382"/>
      <c r="H18" s="382"/>
      <c r="I18" s="382"/>
      <c r="J18" s="382"/>
      <c r="K18" s="382"/>
      <c r="L18" s="382"/>
      <c r="M18" s="382"/>
    </row>
    <row r="19" spans="1:13" x14ac:dyDescent="0.25">
      <c r="A19" s="382"/>
      <c r="B19" s="382"/>
      <c r="C19" s="382"/>
      <c r="D19" s="382"/>
      <c r="E19" s="382"/>
      <c r="F19" s="382"/>
      <c r="G19" s="382"/>
      <c r="H19" s="382"/>
      <c r="I19" s="382"/>
      <c r="J19" s="382"/>
      <c r="K19" s="382"/>
      <c r="L19" s="382"/>
      <c r="M19" s="382"/>
    </row>
    <row r="20" spans="1:13" x14ac:dyDescent="0.25">
      <c r="A20" s="382"/>
      <c r="B20" s="382"/>
      <c r="C20" s="382"/>
      <c r="D20" s="382"/>
      <c r="E20" s="382"/>
      <c r="F20" s="382"/>
      <c r="G20" s="382"/>
      <c r="H20" s="382"/>
      <c r="I20" s="382"/>
      <c r="J20" s="382"/>
      <c r="K20" s="382"/>
      <c r="L20" s="382"/>
      <c r="M20" s="382"/>
    </row>
    <row r="21" spans="1:13" ht="15.75" x14ac:dyDescent="0.25">
      <c r="A21" s="381" t="s">
        <v>329</v>
      </c>
      <c r="B21" s="381"/>
      <c r="C21" s="381"/>
      <c r="D21" s="381"/>
      <c r="E21" s="381"/>
      <c r="F21" s="381"/>
      <c r="G21" s="381" t="s">
        <v>330</v>
      </c>
      <c r="H21" s="381"/>
      <c r="I21" s="381"/>
      <c r="J21" s="381"/>
      <c r="K21" s="381"/>
      <c r="L21" s="381"/>
      <c r="M21" s="381"/>
    </row>
    <row r="22" spans="1:13" x14ac:dyDescent="0.25">
      <c r="A22" s="382"/>
      <c r="B22" s="382"/>
      <c r="C22" s="382"/>
      <c r="D22" s="382"/>
      <c r="E22" s="382"/>
      <c r="F22" s="382"/>
      <c r="G22" s="382"/>
      <c r="H22" s="382"/>
      <c r="I22" s="382"/>
      <c r="J22" s="382"/>
      <c r="K22" s="382"/>
      <c r="L22" s="382"/>
      <c r="M22" s="382"/>
    </row>
    <row r="23" spans="1:13" x14ac:dyDescent="0.25">
      <c r="A23" s="382"/>
      <c r="B23" s="382"/>
      <c r="C23" s="382"/>
      <c r="D23" s="382"/>
      <c r="E23" s="382"/>
      <c r="F23" s="382"/>
      <c r="G23" s="382"/>
      <c r="H23" s="382"/>
      <c r="I23" s="382"/>
      <c r="J23" s="382"/>
      <c r="K23" s="382"/>
      <c r="L23" s="382"/>
      <c r="M23" s="382"/>
    </row>
    <row r="24" spans="1:13" x14ac:dyDescent="0.25">
      <c r="A24" s="382"/>
      <c r="B24" s="382"/>
      <c r="C24" s="382"/>
      <c r="D24" s="382"/>
      <c r="E24" s="382"/>
      <c r="F24" s="382"/>
      <c r="G24" s="382"/>
      <c r="H24" s="382"/>
      <c r="I24" s="382"/>
      <c r="J24" s="382"/>
      <c r="K24" s="382"/>
      <c r="L24" s="382"/>
      <c r="M24" s="382"/>
    </row>
    <row r="25" spans="1:13" x14ac:dyDescent="0.25">
      <c r="A25" s="382"/>
      <c r="B25" s="382"/>
      <c r="C25" s="382"/>
      <c r="D25" s="382"/>
      <c r="E25" s="382"/>
      <c r="F25" s="382"/>
      <c r="G25" s="382"/>
      <c r="H25" s="382"/>
      <c r="I25" s="382"/>
      <c r="J25" s="382"/>
      <c r="K25" s="382"/>
      <c r="L25" s="382"/>
      <c r="M25" s="382"/>
    </row>
    <row r="26" spans="1:13" x14ac:dyDescent="0.25">
      <c r="A26" s="382"/>
      <c r="B26" s="382"/>
      <c r="C26" s="382"/>
      <c r="D26" s="382"/>
      <c r="E26" s="382"/>
      <c r="F26" s="382"/>
      <c r="G26" s="382"/>
      <c r="H26" s="382"/>
      <c r="I26" s="382"/>
      <c r="J26" s="382"/>
      <c r="K26" s="382"/>
      <c r="L26" s="382"/>
      <c r="M26" s="382"/>
    </row>
    <row r="27" spans="1:13" x14ac:dyDescent="0.25">
      <c r="A27" s="382"/>
      <c r="B27" s="382"/>
      <c r="C27" s="382"/>
      <c r="D27" s="382"/>
      <c r="E27" s="382"/>
      <c r="F27" s="382"/>
      <c r="G27" s="382"/>
      <c r="H27" s="382"/>
      <c r="I27" s="382"/>
      <c r="J27" s="382"/>
      <c r="K27" s="382"/>
      <c r="L27" s="382"/>
      <c r="M27" s="382"/>
    </row>
    <row r="28" spans="1:13" x14ac:dyDescent="0.25">
      <c r="A28" s="382"/>
      <c r="B28" s="382"/>
      <c r="C28" s="382"/>
      <c r="D28" s="382"/>
      <c r="E28" s="382"/>
      <c r="F28" s="382"/>
      <c r="G28" s="382"/>
      <c r="H28" s="382"/>
      <c r="I28" s="382"/>
      <c r="J28" s="382"/>
      <c r="K28" s="382"/>
      <c r="L28" s="382"/>
      <c r="M28" s="382"/>
    </row>
    <row r="29" spans="1:13" x14ac:dyDescent="0.25">
      <c r="A29" s="382"/>
      <c r="B29" s="382"/>
      <c r="C29" s="382"/>
      <c r="D29" s="382"/>
      <c r="E29" s="382"/>
      <c r="F29" s="382"/>
      <c r="G29" s="382"/>
      <c r="H29" s="382"/>
      <c r="I29" s="382"/>
      <c r="J29" s="382"/>
      <c r="K29" s="382"/>
      <c r="L29" s="382"/>
      <c r="M29" s="382"/>
    </row>
    <row r="30" spans="1:13" x14ac:dyDescent="0.25">
      <c r="A30" s="382"/>
      <c r="B30" s="382"/>
      <c r="C30" s="382"/>
      <c r="D30" s="382"/>
      <c r="E30" s="382"/>
      <c r="F30" s="382"/>
      <c r="G30" s="382"/>
      <c r="H30" s="382"/>
      <c r="I30" s="382"/>
      <c r="J30" s="382"/>
      <c r="K30" s="382"/>
      <c r="L30" s="382"/>
      <c r="M30" s="382"/>
    </row>
    <row r="31" spans="1:13" x14ac:dyDescent="0.25">
      <c r="A31" s="382"/>
      <c r="B31" s="382"/>
      <c r="C31" s="382"/>
      <c r="D31" s="382"/>
      <c r="E31" s="382"/>
      <c r="F31" s="382"/>
      <c r="G31" s="382"/>
      <c r="H31" s="382"/>
      <c r="I31" s="382"/>
      <c r="J31" s="382"/>
      <c r="K31" s="382"/>
      <c r="L31" s="382"/>
      <c r="M31" s="382"/>
    </row>
    <row r="32" spans="1:13" x14ac:dyDescent="0.25">
      <c r="A32" s="382"/>
      <c r="B32" s="382"/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</row>
    <row r="33" spans="1:13" x14ac:dyDescent="0.25">
      <c r="A33" s="382"/>
      <c r="B33" s="382"/>
      <c r="C33" s="382"/>
      <c r="D33" s="382"/>
      <c r="E33" s="382"/>
      <c r="F33" s="382"/>
      <c r="G33" s="382"/>
      <c r="H33" s="382"/>
      <c r="I33" s="382"/>
      <c r="J33" s="382"/>
      <c r="K33" s="382"/>
      <c r="L33" s="382"/>
      <c r="M33" s="382"/>
    </row>
    <row r="34" spans="1:13" x14ac:dyDescent="0.25">
      <c r="A34" s="382"/>
      <c r="B34" s="382"/>
      <c r="C34" s="382"/>
      <c r="D34" s="382"/>
      <c r="E34" s="382"/>
      <c r="F34" s="382"/>
      <c r="G34" s="382"/>
      <c r="H34" s="382"/>
      <c r="I34" s="382"/>
      <c r="J34" s="382"/>
      <c r="K34" s="382"/>
      <c r="L34" s="382"/>
      <c r="M34" s="382"/>
    </row>
    <row r="35" spans="1:13" x14ac:dyDescent="0.25">
      <c r="A35" s="382"/>
      <c r="B35" s="382"/>
      <c r="C35" s="382"/>
      <c r="D35" s="382"/>
      <c r="E35" s="382"/>
      <c r="F35" s="382"/>
      <c r="G35" s="382"/>
      <c r="H35" s="382"/>
      <c r="I35" s="382"/>
      <c r="J35" s="382"/>
      <c r="K35" s="382"/>
      <c r="L35" s="382"/>
      <c r="M35" s="382"/>
    </row>
    <row r="36" spans="1:13" x14ac:dyDescent="0.25">
      <c r="A36" s="382"/>
      <c r="B36" s="382"/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</row>
    <row r="37" spans="1:13" x14ac:dyDescent="0.25">
      <c r="A37" s="382"/>
      <c r="B37" s="382"/>
      <c r="C37" s="382"/>
      <c r="D37" s="382"/>
      <c r="E37" s="382"/>
      <c r="F37" s="382"/>
      <c r="G37" s="382"/>
      <c r="H37" s="382"/>
      <c r="I37" s="382"/>
      <c r="J37" s="382"/>
      <c r="K37" s="382"/>
      <c r="L37" s="382"/>
      <c r="M37" s="382"/>
    </row>
    <row r="38" spans="1:13" x14ac:dyDescent="0.25">
      <c r="A38" s="382"/>
      <c r="B38" s="382"/>
      <c r="C38" s="382"/>
      <c r="D38" s="382"/>
      <c r="E38" s="382"/>
      <c r="F38" s="382"/>
      <c r="G38" s="382"/>
      <c r="H38" s="382"/>
      <c r="I38" s="382"/>
      <c r="J38" s="382"/>
      <c r="K38" s="382"/>
      <c r="L38" s="382"/>
      <c r="M38" s="382"/>
    </row>
    <row r="39" spans="1:13" ht="15.75" x14ac:dyDescent="0.25">
      <c r="A39" s="381" t="s">
        <v>331</v>
      </c>
      <c r="B39" s="381"/>
      <c r="C39" s="381"/>
      <c r="D39" s="381"/>
      <c r="E39" s="381"/>
      <c r="F39" s="381"/>
      <c r="G39" s="381" t="s">
        <v>337</v>
      </c>
      <c r="H39" s="381"/>
      <c r="I39" s="381"/>
      <c r="J39" s="381"/>
      <c r="K39" s="381"/>
      <c r="L39" s="381"/>
      <c r="M39" s="381"/>
    </row>
    <row r="40" spans="1:13" x14ac:dyDescent="0.25">
      <c r="A40" s="382"/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</row>
    <row r="41" spans="1:13" x14ac:dyDescent="0.25">
      <c r="A41" s="382"/>
      <c r="B41" s="382"/>
      <c r="C41" s="382"/>
      <c r="D41" s="382"/>
      <c r="E41" s="382"/>
      <c r="F41" s="382"/>
      <c r="G41" s="382"/>
      <c r="H41" s="382"/>
      <c r="I41" s="382"/>
      <c r="J41" s="382"/>
      <c r="K41" s="382"/>
      <c r="L41" s="382"/>
      <c r="M41" s="382"/>
    </row>
    <row r="42" spans="1:13" x14ac:dyDescent="0.25">
      <c r="A42" s="382"/>
      <c r="B42" s="382"/>
      <c r="C42" s="382"/>
      <c r="D42" s="382"/>
      <c r="E42" s="382"/>
      <c r="F42" s="382"/>
      <c r="G42" s="382"/>
      <c r="H42" s="382"/>
      <c r="I42" s="382"/>
      <c r="J42" s="382"/>
      <c r="K42" s="382"/>
      <c r="L42" s="382"/>
      <c r="M42" s="382"/>
    </row>
    <row r="43" spans="1:13" x14ac:dyDescent="0.25">
      <c r="A43" s="382"/>
      <c r="B43" s="382"/>
      <c r="C43" s="382"/>
      <c r="D43" s="382"/>
      <c r="E43" s="382"/>
      <c r="F43" s="382"/>
      <c r="G43" s="382"/>
      <c r="H43" s="382"/>
      <c r="I43" s="382"/>
      <c r="J43" s="382"/>
      <c r="K43" s="382"/>
      <c r="L43" s="382"/>
      <c r="M43" s="382"/>
    </row>
    <row r="44" spans="1:13" x14ac:dyDescent="0.25">
      <c r="A44" s="382"/>
      <c r="B44" s="382"/>
      <c r="C44" s="382"/>
      <c r="D44" s="382"/>
      <c r="E44" s="382"/>
      <c r="F44" s="382"/>
      <c r="G44" s="382"/>
      <c r="H44" s="382"/>
      <c r="I44" s="382"/>
      <c r="J44" s="382"/>
      <c r="K44" s="382"/>
      <c r="L44" s="382"/>
      <c r="M44" s="382"/>
    </row>
    <row r="45" spans="1:13" x14ac:dyDescent="0.25">
      <c r="A45" s="382"/>
      <c r="B45" s="382"/>
      <c r="C45" s="382"/>
      <c r="D45" s="382"/>
      <c r="E45" s="382"/>
      <c r="F45" s="382"/>
      <c r="G45" s="382"/>
      <c r="H45" s="382"/>
      <c r="I45" s="382"/>
      <c r="J45" s="382"/>
      <c r="K45" s="382"/>
      <c r="L45" s="382"/>
      <c r="M45" s="382"/>
    </row>
    <row r="46" spans="1:13" x14ac:dyDescent="0.25">
      <c r="A46" s="382"/>
      <c r="B46" s="382"/>
      <c r="C46" s="382"/>
      <c r="D46" s="382"/>
      <c r="E46" s="382"/>
      <c r="F46" s="382"/>
      <c r="G46" s="382"/>
      <c r="H46" s="382"/>
      <c r="I46" s="382"/>
      <c r="J46" s="382"/>
      <c r="K46" s="382"/>
      <c r="L46" s="382"/>
      <c r="M46" s="382"/>
    </row>
    <row r="47" spans="1:13" x14ac:dyDescent="0.25">
      <c r="A47" s="382"/>
      <c r="B47" s="382"/>
      <c r="C47" s="382"/>
      <c r="D47" s="382"/>
      <c r="E47" s="382"/>
      <c r="F47" s="382"/>
      <c r="G47" s="382"/>
      <c r="H47" s="382"/>
      <c r="I47" s="382"/>
      <c r="J47" s="382"/>
      <c r="K47" s="382"/>
      <c r="L47" s="382"/>
      <c r="M47" s="382"/>
    </row>
    <row r="48" spans="1:13" x14ac:dyDescent="0.25">
      <c r="A48" s="382"/>
      <c r="B48" s="382"/>
      <c r="C48" s="382"/>
      <c r="D48" s="382"/>
      <c r="E48" s="382"/>
      <c r="F48" s="382"/>
      <c r="G48" s="382"/>
      <c r="H48" s="382"/>
      <c r="I48" s="382"/>
      <c r="J48" s="382"/>
      <c r="K48" s="382"/>
      <c r="L48" s="382"/>
      <c r="M48" s="382"/>
    </row>
    <row r="49" spans="1:13" x14ac:dyDescent="0.25">
      <c r="A49" s="382"/>
      <c r="B49" s="382"/>
      <c r="C49" s="382"/>
      <c r="D49" s="382"/>
      <c r="E49" s="382"/>
      <c r="F49" s="382"/>
      <c r="G49" s="382"/>
      <c r="H49" s="382"/>
      <c r="I49" s="382"/>
      <c r="J49" s="382"/>
      <c r="K49" s="382"/>
      <c r="L49" s="382"/>
      <c r="M49" s="382"/>
    </row>
    <row r="50" spans="1:13" x14ac:dyDescent="0.25">
      <c r="A50" s="382"/>
      <c r="B50" s="382"/>
      <c r="C50" s="382"/>
      <c r="D50" s="382"/>
      <c r="E50" s="382"/>
      <c r="F50" s="382"/>
      <c r="G50" s="382"/>
      <c r="H50" s="382"/>
      <c r="I50" s="382"/>
      <c r="J50" s="382"/>
      <c r="K50" s="382"/>
      <c r="L50" s="382"/>
      <c r="M50" s="382"/>
    </row>
    <row r="51" spans="1:13" x14ac:dyDescent="0.25">
      <c r="A51" s="382"/>
      <c r="B51" s="382"/>
      <c r="C51" s="382"/>
      <c r="D51" s="382"/>
      <c r="E51" s="382"/>
      <c r="F51" s="382"/>
      <c r="G51" s="382"/>
      <c r="H51" s="382"/>
      <c r="I51" s="382"/>
      <c r="J51" s="382"/>
      <c r="K51" s="382"/>
      <c r="L51" s="382"/>
      <c r="M51" s="382"/>
    </row>
    <row r="52" spans="1:13" x14ac:dyDescent="0.25">
      <c r="A52" s="382"/>
      <c r="B52" s="382"/>
      <c r="C52" s="382"/>
      <c r="D52" s="382"/>
      <c r="E52" s="382"/>
      <c r="F52" s="382"/>
      <c r="G52" s="382"/>
      <c r="H52" s="382"/>
      <c r="I52" s="382"/>
      <c r="J52" s="382"/>
      <c r="K52" s="382"/>
      <c r="L52" s="382"/>
      <c r="M52" s="382"/>
    </row>
    <row r="53" spans="1:13" x14ac:dyDescent="0.25">
      <c r="A53" s="382"/>
      <c r="B53" s="382"/>
      <c r="C53" s="382"/>
      <c r="D53" s="382"/>
      <c r="E53" s="382"/>
      <c r="F53" s="382"/>
      <c r="G53" s="382"/>
      <c r="H53" s="382"/>
      <c r="I53" s="382"/>
      <c r="J53" s="382"/>
      <c r="K53" s="382"/>
      <c r="L53" s="382"/>
      <c r="M53" s="382"/>
    </row>
    <row r="54" spans="1:13" x14ac:dyDescent="0.25">
      <c r="A54" s="382"/>
      <c r="B54" s="382"/>
      <c r="C54" s="382"/>
      <c r="D54" s="382"/>
      <c r="E54" s="382"/>
      <c r="F54" s="382"/>
      <c r="G54" s="382"/>
      <c r="H54" s="382"/>
      <c r="I54" s="382"/>
      <c r="J54" s="382"/>
      <c r="K54" s="382"/>
      <c r="L54" s="382"/>
      <c r="M54" s="382"/>
    </row>
    <row r="55" spans="1:13" x14ac:dyDescent="0.25">
      <c r="A55" s="382"/>
      <c r="B55" s="382"/>
      <c r="C55" s="382"/>
      <c r="D55" s="382"/>
      <c r="E55" s="382"/>
      <c r="F55" s="382"/>
      <c r="G55" s="382"/>
      <c r="H55" s="382"/>
      <c r="I55" s="382"/>
      <c r="J55" s="382"/>
      <c r="K55" s="382"/>
      <c r="L55" s="382"/>
      <c r="M55" s="382"/>
    </row>
    <row r="56" spans="1:13" x14ac:dyDescent="0.25">
      <c r="A56" s="382"/>
      <c r="B56" s="382"/>
      <c r="C56" s="382"/>
      <c r="D56" s="382"/>
      <c r="E56" s="382"/>
      <c r="F56" s="382"/>
      <c r="G56" s="382"/>
      <c r="H56" s="382"/>
      <c r="I56" s="382"/>
      <c r="J56" s="382"/>
      <c r="K56" s="382"/>
      <c r="L56" s="382"/>
      <c r="M56" s="382"/>
    </row>
    <row r="57" spans="1:13" ht="15.75" x14ac:dyDescent="0.25">
      <c r="A57" s="381" t="s">
        <v>335</v>
      </c>
      <c r="B57" s="381"/>
      <c r="C57" s="381"/>
      <c r="D57" s="381"/>
      <c r="E57" s="381"/>
      <c r="F57" s="381"/>
      <c r="G57" s="381" t="s">
        <v>338</v>
      </c>
      <c r="H57" s="381"/>
      <c r="I57" s="381"/>
      <c r="J57" s="381"/>
      <c r="K57" s="381"/>
      <c r="L57" s="381"/>
      <c r="M57" s="381"/>
    </row>
    <row r="58" spans="1:13" x14ac:dyDescent="0.25">
      <c r="A58" s="382"/>
      <c r="B58" s="382"/>
      <c r="C58" s="382"/>
      <c r="D58" s="382"/>
      <c r="E58" s="382"/>
      <c r="F58" s="382"/>
      <c r="G58" s="382"/>
      <c r="H58" s="382"/>
      <c r="I58" s="382"/>
      <c r="J58" s="382"/>
      <c r="K58" s="382"/>
      <c r="L58" s="382"/>
      <c r="M58" s="382"/>
    </row>
    <row r="59" spans="1:13" x14ac:dyDescent="0.25">
      <c r="A59" s="382"/>
      <c r="B59" s="382"/>
      <c r="C59" s="382"/>
      <c r="D59" s="382"/>
      <c r="E59" s="382"/>
      <c r="F59" s="382"/>
      <c r="G59" s="382"/>
      <c r="H59" s="382"/>
      <c r="I59" s="382"/>
      <c r="J59" s="382"/>
      <c r="K59" s="382"/>
      <c r="L59" s="382"/>
      <c r="M59" s="382"/>
    </row>
    <row r="60" spans="1:13" x14ac:dyDescent="0.25">
      <c r="A60" s="382"/>
      <c r="B60" s="382"/>
      <c r="C60" s="382"/>
      <c r="D60" s="382"/>
      <c r="E60" s="382"/>
      <c r="F60" s="382"/>
      <c r="G60" s="382"/>
      <c r="H60" s="382"/>
      <c r="I60" s="382"/>
      <c r="J60" s="382"/>
      <c r="K60" s="382"/>
      <c r="L60" s="382"/>
      <c r="M60" s="382"/>
    </row>
    <row r="61" spans="1:13" x14ac:dyDescent="0.25">
      <c r="A61" s="382"/>
      <c r="B61" s="382"/>
      <c r="C61" s="382"/>
      <c r="D61" s="382"/>
      <c r="E61" s="382"/>
      <c r="F61" s="382"/>
      <c r="G61" s="382"/>
      <c r="H61" s="382"/>
      <c r="I61" s="382"/>
      <c r="J61" s="382"/>
      <c r="K61" s="382"/>
      <c r="L61" s="382"/>
      <c r="M61" s="382"/>
    </row>
    <row r="62" spans="1:13" x14ac:dyDescent="0.25">
      <c r="A62" s="382"/>
      <c r="B62" s="382"/>
      <c r="C62" s="382"/>
      <c r="D62" s="382"/>
      <c r="E62" s="382"/>
      <c r="F62" s="382"/>
      <c r="G62" s="382"/>
      <c r="H62" s="382"/>
      <c r="I62" s="382"/>
      <c r="J62" s="382"/>
      <c r="K62" s="382"/>
      <c r="L62" s="382"/>
      <c r="M62" s="382"/>
    </row>
    <row r="63" spans="1:13" x14ac:dyDescent="0.25">
      <c r="A63" s="382"/>
      <c r="B63" s="382"/>
      <c r="C63" s="382"/>
      <c r="D63" s="382"/>
      <c r="E63" s="382"/>
      <c r="F63" s="382"/>
      <c r="G63" s="382"/>
      <c r="H63" s="382"/>
      <c r="I63" s="382"/>
      <c r="J63" s="382"/>
      <c r="K63" s="382"/>
      <c r="L63" s="382"/>
      <c r="M63" s="382"/>
    </row>
    <row r="64" spans="1:13" x14ac:dyDescent="0.25">
      <c r="A64" s="382"/>
      <c r="B64" s="382"/>
      <c r="C64" s="382"/>
      <c r="D64" s="382"/>
      <c r="E64" s="382"/>
      <c r="F64" s="382"/>
      <c r="G64" s="382"/>
      <c r="H64" s="382"/>
      <c r="I64" s="382"/>
      <c r="J64" s="382"/>
      <c r="K64" s="382"/>
      <c r="L64" s="382"/>
      <c r="M64" s="382"/>
    </row>
    <row r="65" spans="1:13" x14ac:dyDescent="0.25">
      <c r="A65" s="382"/>
      <c r="B65" s="382"/>
      <c r="C65" s="382"/>
      <c r="D65" s="382"/>
      <c r="E65" s="382"/>
      <c r="F65" s="382"/>
      <c r="G65" s="382"/>
      <c r="H65" s="382"/>
      <c r="I65" s="382"/>
      <c r="J65" s="382"/>
      <c r="K65" s="382"/>
      <c r="L65" s="382"/>
      <c r="M65" s="382"/>
    </row>
    <row r="66" spans="1:13" x14ac:dyDescent="0.25">
      <c r="A66" s="382"/>
      <c r="B66" s="382"/>
      <c r="C66" s="382"/>
      <c r="D66" s="382"/>
      <c r="E66" s="382"/>
      <c r="F66" s="382"/>
      <c r="G66" s="382"/>
      <c r="H66" s="382"/>
      <c r="I66" s="382"/>
      <c r="J66" s="382"/>
      <c r="K66" s="382"/>
      <c r="L66" s="382"/>
      <c r="M66" s="382"/>
    </row>
    <row r="67" spans="1:13" x14ac:dyDescent="0.25">
      <c r="A67" s="382"/>
      <c r="B67" s="382"/>
      <c r="C67" s="382"/>
      <c r="D67" s="382"/>
      <c r="E67" s="382"/>
      <c r="F67" s="382"/>
      <c r="G67" s="382"/>
      <c r="H67" s="382"/>
      <c r="I67" s="382"/>
      <c r="J67" s="382"/>
      <c r="K67" s="382"/>
      <c r="L67" s="382"/>
      <c r="M67" s="382"/>
    </row>
    <row r="68" spans="1:13" x14ac:dyDescent="0.25">
      <c r="A68" s="382"/>
      <c r="B68" s="382"/>
      <c r="C68" s="382"/>
      <c r="D68" s="382"/>
      <c r="E68" s="382"/>
      <c r="F68" s="382"/>
      <c r="G68" s="382"/>
      <c r="H68" s="382"/>
      <c r="I68" s="382"/>
      <c r="J68" s="382"/>
      <c r="K68" s="382"/>
      <c r="L68" s="382"/>
      <c r="M68" s="382"/>
    </row>
    <row r="69" spans="1:13" x14ac:dyDescent="0.25">
      <c r="A69" s="382"/>
      <c r="B69" s="382"/>
      <c r="C69" s="382"/>
      <c r="D69" s="382"/>
      <c r="E69" s="382"/>
      <c r="F69" s="382"/>
      <c r="G69" s="382"/>
      <c r="H69" s="382"/>
      <c r="I69" s="382"/>
      <c r="J69" s="382"/>
      <c r="K69" s="382"/>
      <c r="L69" s="382"/>
      <c r="M69" s="382"/>
    </row>
    <row r="70" spans="1:13" x14ac:dyDescent="0.25">
      <c r="A70" s="382"/>
      <c r="B70" s="382"/>
      <c r="C70" s="382"/>
      <c r="D70" s="382"/>
      <c r="E70" s="382"/>
      <c r="F70" s="382"/>
      <c r="G70" s="382"/>
      <c r="H70" s="382"/>
      <c r="I70" s="382"/>
      <c r="J70" s="382"/>
      <c r="K70" s="382"/>
      <c r="L70" s="382"/>
      <c r="M70" s="382"/>
    </row>
    <row r="71" spans="1:13" x14ac:dyDescent="0.25">
      <c r="A71" s="382"/>
      <c r="B71" s="382"/>
      <c r="C71" s="382"/>
      <c r="D71" s="382"/>
      <c r="E71" s="382"/>
      <c r="F71" s="382"/>
      <c r="G71" s="382"/>
      <c r="H71" s="382"/>
      <c r="I71" s="382"/>
      <c r="J71" s="382"/>
      <c r="K71" s="382"/>
      <c r="L71" s="382"/>
      <c r="M71" s="382"/>
    </row>
    <row r="72" spans="1:13" x14ac:dyDescent="0.25">
      <c r="A72" s="382"/>
      <c r="B72" s="382"/>
      <c r="C72" s="382"/>
      <c r="D72" s="382"/>
      <c r="E72" s="382"/>
      <c r="F72" s="382"/>
      <c r="G72" s="382"/>
      <c r="H72" s="382"/>
      <c r="I72" s="382"/>
      <c r="J72" s="382"/>
      <c r="K72" s="382"/>
      <c r="L72" s="382"/>
      <c r="M72" s="382"/>
    </row>
    <row r="73" spans="1:13" x14ac:dyDescent="0.25">
      <c r="A73" s="382"/>
      <c r="B73" s="382"/>
      <c r="C73" s="382"/>
      <c r="D73" s="382"/>
      <c r="E73" s="382"/>
      <c r="F73" s="382"/>
      <c r="G73" s="382"/>
      <c r="H73" s="382"/>
      <c r="I73" s="382"/>
      <c r="J73" s="382"/>
      <c r="K73" s="382"/>
      <c r="L73" s="382"/>
      <c r="M73" s="382"/>
    </row>
    <row r="74" spans="1:13" x14ac:dyDescent="0.25">
      <c r="A74" s="382"/>
      <c r="B74" s="382"/>
      <c r="C74" s="382"/>
      <c r="D74" s="382"/>
      <c r="E74" s="382"/>
      <c r="F74" s="382"/>
      <c r="G74" s="382"/>
      <c r="H74" s="382"/>
      <c r="I74" s="382"/>
      <c r="J74" s="382"/>
      <c r="K74" s="382"/>
      <c r="L74" s="382"/>
      <c r="M74" s="382"/>
    </row>
    <row r="75" spans="1:13" ht="15.75" x14ac:dyDescent="0.25">
      <c r="A75" s="381" t="s">
        <v>334</v>
      </c>
      <c r="B75" s="381"/>
      <c r="C75" s="381"/>
      <c r="D75" s="381"/>
      <c r="E75" s="381"/>
      <c r="F75" s="381"/>
      <c r="G75" s="381" t="s">
        <v>339</v>
      </c>
      <c r="H75" s="381"/>
      <c r="I75" s="381"/>
      <c r="J75" s="381"/>
      <c r="K75" s="381"/>
      <c r="L75" s="381"/>
      <c r="M75" s="381"/>
    </row>
    <row r="76" spans="1:13" x14ac:dyDescent="0.25">
      <c r="A76" s="382"/>
      <c r="B76" s="382"/>
      <c r="C76" s="382"/>
      <c r="D76" s="382"/>
      <c r="E76" s="382"/>
      <c r="F76" s="382"/>
      <c r="G76" s="382"/>
      <c r="H76" s="382"/>
      <c r="I76" s="382"/>
      <c r="J76" s="382"/>
      <c r="K76" s="382"/>
      <c r="L76" s="382"/>
      <c r="M76" s="382"/>
    </row>
    <row r="77" spans="1:13" x14ac:dyDescent="0.25">
      <c r="A77" s="382"/>
      <c r="B77" s="382"/>
      <c r="C77" s="382"/>
      <c r="D77" s="382"/>
      <c r="E77" s="382"/>
      <c r="F77" s="382"/>
      <c r="G77" s="382"/>
      <c r="H77" s="382"/>
      <c r="I77" s="382"/>
      <c r="J77" s="382"/>
      <c r="K77" s="382"/>
      <c r="L77" s="382"/>
      <c r="M77" s="382"/>
    </row>
    <row r="78" spans="1:13" x14ac:dyDescent="0.25">
      <c r="A78" s="382"/>
      <c r="B78" s="382"/>
      <c r="C78" s="382"/>
      <c r="D78" s="382"/>
      <c r="E78" s="382"/>
      <c r="F78" s="382"/>
      <c r="G78" s="382"/>
      <c r="H78" s="382"/>
      <c r="I78" s="382"/>
      <c r="J78" s="382"/>
      <c r="K78" s="382"/>
      <c r="L78" s="382"/>
      <c r="M78" s="382"/>
    </row>
    <row r="79" spans="1:13" x14ac:dyDescent="0.25">
      <c r="A79" s="382"/>
      <c r="B79" s="382"/>
      <c r="C79" s="382"/>
      <c r="D79" s="382"/>
      <c r="E79" s="382"/>
      <c r="F79" s="382"/>
      <c r="G79" s="382"/>
      <c r="H79" s="382"/>
      <c r="I79" s="382"/>
      <c r="J79" s="382"/>
      <c r="K79" s="382"/>
      <c r="L79" s="382"/>
      <c r="M79" s="382"/>
    </row>
    <row r="80" spans="1:13" x14ac:dyDescent="0.25">
      <c r="A80" s="382"/>
      <c r="B80" s="382"/>
      <c r="C80" s="382"/>
      <c r="D80" s="382"/>
      <c r="E80" s="382"/>
      <c r="F80" s="382"/>
      <c r="G80" s="382"/>
      <c r="H80" s="382"/>
      <c r="I80" s="382"/>
      <c r="J80" s="382"/>
      <c r="K80" s="382"/>
      <c r="L80" s="382"/>
      <c r="M80" s="382"/>
    </row>
    <row r="81" spans="1:13" x14ac:dyDescent="0.25">
      <c r="A81" s="382"/>
      <c r="B81" s="382"/>
      <c r="C81" s="382"/>
      <c r="D81" s="382"/>
      <c r="E81" s="382"/>
      <c r="F81" s="382"/>
      <c r="G81" s="382"/>
      <c r="H81" s="382"/>
      <c r="I81" s="382"/>
      <c r="J81" s="382"/>
      <c r="K81" s="382"/>
      <c r="L81" s="382"/>
      <c r="M81" s="382"/>
    </row>
    <row r="82" spans="1:13" x14ac:dyDescent="0.25">
      <c r="A82" s="382"/>
      <c r="B82" s="382"/>
      <c r="C82" s="382"/>
      <c r="D82" s="382"/>
      <c r="E82" s="382"/>
      <c r="F82" s="382"/>
      <c r="G82" s="382"/>
      <c r="H82" s="382"/>
      <c r="I82" s="382"/>
      <c r="J82" s="382"/>
      <c r="K82" s="382"/>
      <c r="L82" s="382"/>
      <c r="M82" s="382"/>
    </row>
    <row r="83" spans="1:13" x14ac:dyDescent="0.25">
      <c r="A83" s="382"/>
      <c r="B83" s="382"/>
      <c r="C83" s="382"/>
      <c r="D83" s="382"/>
      <c r="E83" s="382"/>
      <c r="F83" s="382"/>
      <c r="G83" s="382"/>
      <c r="H83" s="382"/>
      <c r="I83" s="382"/>
      <c r="J83" s="382"/>
      <c r="K83" s="382"/>
      <c r="L83" s="382"/>
      <c r="M83" s="382"/>
    </row>
    <row r="84" spans="1:13" x14ac:dyDescent="0.25">
      <c r="A84" s="382"/>
      <c r="B84" s="382"/>
      <c r="C84" s="382"/>
      <c r="D84" s="382"/>
      <c r="E84" s="382"/>
      <c r="F84" s="382"/>
      <c r="G84" s="382"/>
      <c r="H84" s="382"/>
      <c r="I84" s="382"/>
      <c r="J84" s="382"/>
      <c r="K84" s="382"/>
      <c r="L84" s="382"/>
      <c r="M84" s="382"/>
    </row>
    <row r="85" spans="1:13" x14ac:dyDescent="0.25">
      <c r="A85" s="382"/>
      <c r="B85" s="382"/>
      <c r="C85" s="382"/>
      <c r="D85" s="382"/>
      <c r="E85" s="382"/>
      <c r="F85" s="382"/>
      <c r="G85" s="382"/>
      <c r="H85" s="382"/>
      <c r="I85" s="382"/>
      <c r="J85" s="382"/>
      <c r="K85" s="382"/>
      <c r="L85" s="382"/>
      <c r="M85" s="382"/>
    </row>
    <row r="86" spans="1:13" x14ac:dyDescent="0.25">
      <c r="A86" s="382"/>
      <c r="B86" s="382"/>
      <c r="C86" s="382"/>
      <c r="D86" s="382"/>
      <c r="E86" s="382"/>
      <c r="F86" s="382"/>
      <c r="G86" s="382"/>
      <c r="H86" s="382"/>
      <c r="I86" s="382"/>
      <c r="J86" s="382"/>
      <c r="K86" s="382"/>
      <c r="L86" s="382"/>
      <c r="M86" s="382"/>
    </row>
    <row r="87" spans="1:13" x14ac:dyDescent="0.25">
      <c r="A87" s="382"/>
      <c r="B87" s="382"/>
      <c r="C87" s="382"/>
      <c r="D87" s="382"/>
      <c r="E87" s="382"/>
      <c r="F87" s="382"/>
      <c r="G87" s="382"/>
      <c r="H87" s="382"/>
      <c r="I87" s="382"/>
      <c r="J87" s="382"/>
      <c r="K87" s="382"/>
      <c r="L87" s="382"/>
      <c r="M87" s="382"/>
    </row>
    <row r="88" spans="1:13" x14ac:dyDescent="0.25">
      <c r="A88" s="382"/>
      <c r="B88" s="382"/>
      <c r="C88" s="382"/>
      <c r="D88" s="382"/>
      <c r="E88" s="382"/>
      <c r="F88" s="382"/>
      <c r="G88" s="382"/>
      <c r="H88" s="382"/>
      <c r="I88" s="382"/>
      <c r="J88" s="382"/>
      <c r="K88" s="382"/>
      <c r="L88" s="382"/>
      <c r="M88" s="382"/>
    </row>
    <row r="89" spans="1:13" x14ac:dyDescent="0.25">
      <c r="A89" s="382"/>
      <c r="B89" s="382"/>
      <c r="C89" s="382"/>
      <c r="D89" s="382"/>
      <c r="E89" s="382"/>
      <c r="F89" s="382"/>
      <c r="G89" s="382"/>
      <c r="H89" s="382"/>
      <c r="I89" s="382"/>
      <c r="J89" s="382"/>
      <c r="K89" s="382"/>
      <c r="L89" s="382"/>
      <c r="M89" s="382"/>
    </row>
    <row r="90" spans="1:13" x14ac:dyDescent="0.25">
      <c r="A90" s="382"/>
      <c r="B90" s="382"/>
      <c r="C90" s="382"/>
      <c r="D90" s="382"/>
      <c r="E90" s="382"/>
      <c r="F90" s="382"/>
      <c r="G90" s="382"/>
      <c r="H90" s="382"/>
      <c r="I90" s="382"/>
      <c r="J90" s="382"/>
      <c r="K90" s="382"/>
      <c r="L90" s="382"/>
      <c r="M90" s="382"/>
    </row>
    <row r="91" spans="1:13" x14ac:dyDescent="0.25">
      <c r="A91" s="382"/>
      <c r="B91" s="382"/>
      <c r="C91" s="382"/>
      <c r="D91" s="382"/>
      <c r="E91" s="382"/>
      <c r="F91" s="382"/>
      <c r="G91" s="382"/>
      <c r="H91" s="382"/>
      <c r="I91" s="382"/>
      <c r="J91" s="382"/>
      <c r="K91" s="382"/>
      <c r="L91" s="382"/>
      <c r="M91" s="382"/>
    </row>
    <row r="92" spans="1:13" x14ac:dyDescent="0.25">
      <c r="A92" s="382"/>
      <c r="B92" s="382"/>
      <c r="C92" s="382"/>
      <c r="D92" s="382"/>
      <c r="E92" s="382"/>
      <c r="F92" s="382"/>
      <c r="G92" s="382"/>
      <c r="H92" s="382"/>
      <c r="I92" s="382"/>
      <c r="J92" s="382"/>
      <c r="K92" s="382"/>
      <c r="L92" s="382"/>
      <c r="M92" s="382"/>
    </row>
    <row r="93" spans="1:13" ht="15.75" x14ac:dyDescent="0.25">
      <c r="A93" s="381" t="s">
        <v>333</v>
      </c>
      <c r="B93" s="381"/>
      <c r="C93" s="381"/>
      <c r="D93" s="381"/>
      <c r="E93" s="381"/>
      <c r="F93" s="381"/>
      <c r="G93" s="381" t="s">
        <v>341</v>
      </c>
      <c r="H93" s="381"/>
      <c r="I93" s="381"/>
      <c r="J93" s="381"/>
      <c r="K93" s="381"/>
      <c r="L93" s="381"/>
      <c r="M93" s="381"/>
    </row>
    <row r="94" spans="1:13" x14ac:dyDescent="0.25">
      <c r="A94" s="382"/>
      <c r="B94" s="382"/>
      <c r="C94" s="382"/>
      <c r="D94" s="382"/>
      <c r="E94" s="382"/>
      <c r="F94" s="382"/>
      <c r="G94" s="382"/>
      <c r="H94" s="382"/>
      <c r="I94" s="382"/>
      <c r="J94" s="382"/>
      <c r="K94" s="382"/>
      <c r="L94" s="382"/>
      <c r="M94" s="382"/>
    </row>
    <row r="95" spans="1:13" x14ac:dyDescent="0.25">
      <c r="A95" s="382"/>
      <c r="B95" s="382"/>
      <c r="C95" s="382"/>
      <c r="D95" s="382"/>
      <c r="E95" s="382"/>
      <c r="F95" s="382"/>
      <c r="G95" s="382"/>
      <c r="H95" s="382"/>
      <c r="I95" s="382"/>
      <c r="J95" s="382"/>
      <c r="K95" s="382"/>
      <c r="L95" s="382"/>
      <c r="M95" s="382"/>
    </row>
    <row r="96" spans="1:13" x14ac:dyDescent="0.25">
      <c r="A96" s="382"/>
      <c r="B96" s="382"/>
      <c r="C96" s="382"/>
      <c r="D96" s="382"/>
      <c r="E96" s="382"/>
      <c r="F96" s="382"/>
      <c r="G96" s="382"/>
      <c r="H96" s="382"/>
      <c r="I96" s="382"/>
      <c r="J96" s="382"/>
      <c r="K96" s="382"/>
      <c r="L96" s="382"/>
      <c r="M96" s="382"/>
    </row>
    <row r="97" spans="1:13" x14ac:dyDescent="0.25">
      <c r="A97" s="382"/>
      <c r="B97" s="382"/>
      <c r="C97" s="382"/>
      <c r="D97" s="382"/>
      <c r="E97" s="382"/>
      <c r="F97" s="382"/>
      <c r="G97" s="382"/>
      <c r="H97" s="382"/>
      <c r="I97" s="382"/>
      <c r="J97" s="382"/>
      <c r="K97" s="382"/>
      <c r="L97" s="382"/>
      <c r="M97" s="382"/>
    </row>
    <row r="98" spans="1:13" x14ac:dyDescent="0.25">
      <c r="A98" s="382"/>
      <c r="B98" s="382"/>
      <c r="C98" s="382"/>
      <c r="D98" s="382"/>
      <c r="E98" s="382"/>
      <c r="F98" s="382"/>
      <c r="G98" s="382"/>
      <c r="H98" s="382"/>
      <c r="I98" s="382"/>
      <c r="J98" s="382"/>
      <c r="K98" s="382"/>
      <c r="L98" s="382"/>
      <c r="M98" s="382"/>
    </row>
    <row r="99" spans="1:13" x14ac:dyDescent="0.25">
      <c r="A99" s="382"/>
      <c r="B99" s="382"/>
      <c r="C99" s="382"/>
      <c r="D99" s="382"/>
      <c r="E99" s="382"/>
      <c r="F99" s="382"/>
      <c r="G99" s="382"/>
      <c r="H99" s="382"/>
      <c r="I99" s="382"/>
      <c r="J99" s="382"/>
      <c r="K99" s="382"/>
      <c r="L99" s="382"/>
      <c r="M99" s="382"/>
    </row>
    <row r="100" spans="1:13" x14ac:dyDescent="0.25">
      <c r="A100" s="382"/>
      <c r="B100" s="382"/>
      <c r="C100" s="382"/>
      <c r="D100" s="382"/>
      <c r="E100" s="382"/>
      <c r="F100" s="382"/>
      <c r="G100" s="382"/>
      <c r="H100" s="382"/>
      <c r="I100" s="382"/>
      <c r="J100" s="382"/>
      <c r="K100" s="382"/>
      <c r="L100" s="382"/>
      <c r="M100" s="382"/>
    </row>
    <row r="101" spans="1:13" x14ac:dyDescent="0.25">
      <c r="A101" s="382"/>
      <c r="B101" s="382"/>
      <c r="C101" s="382"/>
      <c r="D101" s="382"/>
      <c r="E101" s="382"/>
      <c r="F101" s="382"/>
      <c r="G101" s="382"/>
      <c r="H101" s="382"/>
      <c r="I101" s="382"/>
      <c r="J101" s="382"/>
      <c r="K101" s="382"/>
      <c r="L101" s="382"/>
      <c r="M101" s="382"/>
    </row>
    <row r="102" spans="1:13" x14ac:dyDescent="0.25">
      <c r="A102" s="382"/>
      <c r="B102" s="382"/>
      <c r="C102" s="382"/>
      <c r="D102" s="382"/>
      <c r="E102" s="382"/>
      <c r="F102" s="382"/>
      <c r="G102" s="382"/>
      <c r="H102" s="382"/>
      <c r="I102" s="382"/>
      <c r="J102" s="382"/>
      <c r="K102" s="382"/>
      <c r="L102" s="382"/>
      <c r="M102" s="382"/>
    </row>
    <row r="103" spans="1:13" x14ac:dyDescent="0.25">
      <c r="A103" s="382"/>
      <c r="B103" s="382"/>
      <c r="C103" s="382"/>
      <c r="D103" s="382"/>
      <c r="E103" s="382"/>
      <c r="F103" s="382"/>
      <c r="G103" s="382"/>
      <c r="H103" s="382"/>
      <c r="I103" s="382"/>
      <c r="J103" s="382"/>
      <c r="K103" s="382"/>
      <c r="L103" s="382"/>
      <c r="M103" s="382"/>
    </row>
    <row r="104" spans="1:13" x14ac:dyDescent="0.25">
      <c r="A104" s="382"/>
      <c r="B104" s="382"/>
      <c r="C104" s="382"/>
      <c r="D104" s="382"/>
      <c r="E104" s="382"/>
      <c r="F104" s="382"/>
      <c r="G104" s="382"/>
      <c r="H104" s="382"/>
      <c r="I104" s="382"/>
      <c r="J104" s="382"/>
      <c r="K104" s="382"/>
      <c r="L104" s="382"/>
      <c r="M104" s="382"/>
    </row>
    <row r="105" spans="1:13" x14ac:dyDescent="0.25">
      <c r="A105" s="382"/>
      <c r="B105" s="382"/>
      <c r="C105" s="382"/>
      <c r="D105" s="382"/>
      <c r="E105" s="382"/>
      <c r="F105" s="382"/>
      <c r="G105" s="382"/>
      <c r="H105" s="382"/>
      <c r="I105" s="382"/>
      <c r="J105" s="382"/>
      <c r="K105" s="382"/>
      <c r="L105" s="382"/>
      <c r="M105" s="382"/>
    </row>
    <row r="106" spans="1:13" x14ac:dyDescent="0.25">
      <c r="A106" s="382"/>
      <c r="B106" s="382"/>
      <c r="C106" s="382"/>
      <c r="D106" s="382"/>
      <c r="E106" s="382"/>
      <c r="F106" s="382"/>
      <c r="G106" s="382"/>
      <c r="H106" s="382"/>
      <c r="I106" s="382"/>
      <c r="J106" s="382"/>
      <c r="K106" s="382"/>
      <c r="L106" s="382"/>
      <c r="M106" s="382"/>
    </row>
    <row r="107" spans="1:13" x14ac:dyDescent="0.25">
      <c r="A107" s="382"/>
      <c r="B107" s="382"/>
      <c r="C107" s="382"/>
      <c r="D107" s="382"/>
      <c r="E107" s="382"/>
      <c r="F107" s="382"/>
      <c r="G107" s="382"/>
      <c r="H107" s="382"/>
      <c r="I107" s="382"/>
      <c r="J107" s="382"/>
      <c r="K107" s="382"/>
      <c r="L107" s="382"/>
      <c r="M107" s="382"/>
    </row>
    <row r="108" spans="1:13" x14ac:dyDescent="0.25">
      <c r="A108" s="382"/>
      <c r="B108" s="382"/>
      <c r="C108" s="382"/>
      <c r="D108" s="382"/>
      <c r="E108" s="382"/>
      <c r="F108" s="382"/>
      <c r="G108" s="382"/>
      <c r="H108" s="382"/>
      <c r="I108" s="382"/>
      <c r="J108" s="382"/>
      <c r="K108" s="382"/>
      <c r="L108" s="382"/>
      <c r="M108" s="382"/>
    </row>
    <row r="109" spans="1:13" x14ac:dyDescent="0.25">
      <c r="A109" s="382"/>
      <c r="B109" s="382"/>
      <c r="C109" s="382"/>
      <c r="D109" s="382"/>
      <c r="E109" s="382"/>
      <c r="F109" s="382"/>
      <c r="G109" s="382"/>
      <c r="H109" s="382"/>
      <c r="I109" s="382"/>
      <c r="J109" s="382"/>
      <c r="K109" s="382"/>
      <c r="L109" s="382"/>
      <c r="M109" s="382"/>
    </row>
    <row r="110" spans="1:13" x14ac:dyDescent="0.25">
      <c r="A110" s="382"/>
      <c r="B110" s="382"/>
      <c r="C110" s="382"/>
      <c r="D110" s="382"/>
      <c r="E110" s="382"/>
      <c r="F110" s="382"/>
      <c r="G110" s="382"/>
      <c r="H110" s="382"/>
      <c r="I110" s="382"/>
      <c r="J110" s="382"/>
      <c r="K110" s="382"/>
      <c r="L110" s="382"/>
      <c r="M110" s="382"/>
    </row>
    <row r="111" spans="1:13" ht="15.75" x14ac:dyDescent="0.25">
      <c r="A111" s="381" t="s">
        <v>340</v>
      </c>
      <c r="B111" s="381"/>
      <c r="C111" s="381"/>
      <c r="D111" s="381"/>
      <c r="E111" s="381"/>
      <c r="F111" s="381"/>
      <c r="G111" s="381"/>
      <c r="H111" s="381"/>
      <c r="I111" s="381"/>
      <c r="J111" s="381"/>
      <c r="K111" s="381"/>
      <c r="L111" s="381"/>
      <c r="M111" s="381"/>
    </row>
    <row r="112" spans="1:13" x14ac:dyDescent="0.25">
      <c r="A112" s="382"/>
      <c r="B112" s="382"/>
      <c r="C112" s="382"/>
      <c r="D112" s="382"/>
      <c r="E112" s="382"/>
      <c r="F112" s="382"/>
      <c r="G112" s="382"/>
      <c r="H112" s="382"/>
      <c r="I112" s="382"/>
      <c r="J112" s="382"/>
      <c r="K112" s="382"/>
      <c r="L112" s="382"/>
      <c r="M112" s="382"/>
    </row>
    <row r="113" spans="1:13" x14ac:dyDescent="0.25">
      <c r="A113" s="382"/>
      <c r="B113" s="382"/>
      <c r="C113" s="382"/>
      <c r="D113" s="382"/>
      <c r="E113" s="382"/>
      <c r="F113" s="382"/>
      <c r="G113" s="382"/>
      <c r="H113" s="382"/>
      <c r="I113" s="382"/>
      <c r="J113" s="382"/>
      <c r="K113" s="382"/>
      <c r="L113" s="382"/>
      <c r="M113" s="382"/>
    </row>
    <row r="114" spans="1:13" x14ac:dyDescent="0.25">
      <c r="A114" s="382"/>
      <c r="B114" s="382"/>
      <c r="C114" s="382"/>
      <c r="D114" s="382"/>
      <c r="E114" s="382"/>
      <c r="F114" s="382"/>
      <c r="G114" s="382"/>
      <c r="H114" s="382"/>
      <c r="I114" s="382"/>
      <c r="J114" s="382"/>
      <c r="K114" s="382"/>
      <c r="L114" s="382"/>
      <c r="M114" s="382"/>
    </row>
    <row r="115" spans="1:13" x14ac:dyDescent="0.25">
      <c r="A115" s="382"/>
      <c r="B115" s="382"/>
      <c r="C115" s="382"/>
      <c r="D115" s="382"/>
      <c r="E115" s="382"/>
      <c r="F115" s="382"/>
      <c r="G115" s="382"/>
      <c r="H115" s="382"/>
      <c r="I115" s="382"/>
      <c r="J115" s="382"/>
      <c r="K115" s="382"/>
      <c r="L115" s="382"/>
      <c r="M115" s="382"/>
    </row>
    <row r="116" spans="1:13" x14ac:dyDescent="0.25">
      <c r="A116" s="382"/>
      <c r="B116" s="382"/>
      <c r="C116" s="382"/>
      <c r="D116" s="382"/>
      <c r="E116" s="382"/>
      <c r="F116" s="382"/>
      <c r="G116" s="382"/>
      <c r="H116" s="382"/>
      <c r="I116" s="382"/>
      <c r="J116" s="382"/>
      <c r="K116" s="382"/>
      <c r="L116" s="382"/>
      <c r="M116" s="382"/>
    </row>
    <row r="117" spans="1:13" x14ac:dyDescent="0.25">
      <c r="A117" s="382"/>
      <c r="B117" s="382"/>
      <c r="C117" s="382"/>
      <c r="D117" s="382"/>
      <c r="E117" s="382"/>
      <c r="F117" s="382"/>
      <c r="G117" s="382"/>
      <c r="H117" s="382"/>
      <c r="I117" s="382"/>
      <c r="J117" s="382"/>
      <c r="K117" s="382"/>
      <c r="L117" s="382"/>
      <c r="M117" s="382"/>
    </row>
    <row r="118" spans="1:13" x14ac:dyDescent="0.25">
      <c r="A118" s="382"/>
      <c r="B118" s="382"/>
      <c r="C118" s="382"/>
      <c r="D118" s="382"/>
      <c r="E118" s="382"/>
      <c r="F118" s="382"/>
      <c r="G118" s="382"/>
      <c r="H118" s="382"/>
      <c r="I118" s="382"/>
      <c r="J118" s="382"/>
      <c r="K118" s="382"/>
      <c r="L118" s="382"/>
      <c r="M118" s="382"/>
    </row>
    <row r="119" spans="1:13" x14ac:dyDescent="0.25">
      <c r="A119" s="382"/>
      <c r="B119" s="382"/>
      <c r="C119" s="382"/>
      <c r="D119" s="382"/>
      <c r="E119" s="382"/>
      <c r="F119" s="382"/>
      <c r="G119" s="382"/>
      <c r="H119" s="382"/>
      <c r="I119" s="382"/>
      <c r="J119" s="382"/>
      <c r="K119" s="382"/>
      <c r="L119" s="382"/>
      <c r="M119" s="382"/>
    </row>
    <row r="120" spans="1:13" x14ac:dyDescent="0.25">
      <c r="A120" s="382"/>
      <c r="B120" s="382"/>
      <c r="C120" s="382"/>
      <c r="D120" s="382"/>
      <c r="E120" s="382"/>
      <c r="F120" s="382"/>
      <c r="G120" s="382"/>
      <c r="H120" s="382"/>
      <c r="I120" s="382"/>
      <c r="J120" s="382"/>
      <c r="K120" s="382"/>
      <c r="L120" s="382"/>
      <c r="M120" s="382"/>
    </row>
    <row r="121" spans="1:13" x14ac:dyDescent="0.25">
      <c r="A121" s="382"/>
      <c r="B121" s="382"/>
      <c r="C121" s="382"/>
      <c r="D121" s="382"/>
      <c r="E121" s="382"/>
      <c r="F121" s="382"/>
      <c r="G121" s="382"/>
      <c r="H121" s="382"/>
      <c r="I121" s="382"/>
      <c r="J121" s="382"/>
      <c r="K121" s="382"/>
      <c r="L121" s="382"/>
      <c r="M121" s="382"/>
    </row>
    <row r="122" spans="1:13" x14ac:dyDescent="0.25">
      <c r="A122" s="382"/>
      <c r="B122" s="382"/>
      <c r="C122" s="382"/>
      <c r="D122" s="382"/>
      <c r="E122" s="382"/>
      <c r="F122" s="382"/>
      <c r="G122" s="382"/>
      <c r="H122" s="382"/>
      <c r="I122" s="382"/>
      <c r="J122" s="382"/>
      <c r="K122" s="382"/>
      <c r="L122" s="382"/>
      <c r="M122" s="382"/>
    </row>
    <row r="123" spans="1:13" x14ac:dyDescent="0.25">
      <c r="A123" s="382"/>
      <c r="B123" s="382"/>
      <c r="C123" s="382"/>
      <c r="D123" s="382"/>
      <c r="E123" s="382"/>
      <c r="F123" s="382"/>
      <c r="G123" s="382"/>
      <c r="H123" s="382"/>
      <c r="I123" s="382"/>
      <c r="J123" s="382"/>
      <c r="K123" s="382"/>
      <c r="L123" s="382"/>
      <c r="M123" s="382"/>
    </row>
    <row r="124" spans="1:13" x14ac:dyDescent="0.25">
      <c r="A124" s="382"/>
      <c r="B124" s="382"/>
      <c r="C124" s="382"/>
      <c r="D124" s="382"/>
      <c r="E124" s="382"/>
      <c r="F124" s="382"/>
      <c r="G124" s="382"/>
      <c r="H124" s="382"/>
      <c r="I124" s="382"/>
      <c r="J124" s="382"/>
      <c r="K124" s="382"/>
      <c r="L124" s="382"/>
      <c r="M124" s="382"/>
    </row>
    <row r="125" spans="1:13" x14ac:dyDescent="0.25">
      <c r="A125" s="382"/>
      <c r="B125" s="382"/>
      <c r="C125" s="382"/>
      <c r="D125" s="382"/>
      <c r="E125" s="382"/>
      <c r="F125" s="382"/>
      <c r="G125" s="382"/>
      <c r="H125" s="382"/>
      <c r="I125" s="382"/>
      <c r="J125" s="382"/>
      <c r="K125" s="382"/>
      <c r="L125" s="382"/>
      <c r="M125" s="382"/>
    </row>
    <row r="126" spans="1:13" x14ac:dyDescent="0.25">
      <c r="A126" s="382"/>
      <c r="B126" s="382"/>
      <c r="C126" s="382"/>
      <c r="D126" s="382"/>
      <c r="E126" s="382"/>
      <c r="F126" s="382"/>
      <c r="G126" s="382"/>
      <c r="H126" s="382"/>
      <c r="I126" s="382"/>
      <c r="J126" s="382"/>
      <c r="K126" s="382"/>
      <c r="L126" s="382"/>
      <c r="M126" s="382"/>
    </row>
    <row r="127" spans="1:13" x14ac:dyDescent="0.25">
      <c r="A127" s="382"/>
      <c r="B127" s="382"/>
      <c r="C127" s="382"/>
      <c r="D127" s="382"/>
      <c r="E127" s="382"/>
      <c r="F127" s="382"/>
      <c r="G127" s="382"/>
      <c r="H127" s="382"/>
      <c r="I127" s="382"/>
      <c r="J127" s="382"/>
      <c r="K127" s="382"/>
      <c r="L127" s="382"/>
      <c r="M127" s="382"/>
    </row>
    <row r="128" spans="1:13" x14ac:dyDescent="0.25">
      <c r="A128" s="382"/>
      <c r="B128" s="382"/>
      <c r="C128" s="382"/>
      <c r="D128" s="382"/>
      <c r="E128" s="382"/>
      <c r="F128" s="382"/>
      <c r="G128" s="382"/>
      <c r="H128" s="382"/>
      <c r="I128" s="382"/>
      <c r="J128" s="382"/>
      <c r="K128" s="382"/>
      <c r="L128" s="382"/>
      <c r="M128" s="382"/>
    </row>
    <row r="129" spans="1:13" ht="15.75" x14ac:dyDescent="0.25">
      <c r="A129" s="381" t="s">
        <v>102</v>
      </c>
      <c r="B129" s="381"/>
      <c r="C129" s="381"/>
      <c r="D129" s="381"/>
      <c r="E129" s="381"/>
      <c r="F129" s="381"/>
      <c r="G129" s="381"/>
      <c r="H129" s="381"/>
      <c r="I129" s="381"/>
      <c r="J129" s="381"/>
      <c r="K129" s="381"/>
      <c r="L129" s="381"/>
      <c r="M129" s="381"/>
    </row>
  </sheetData>
  <mergeCells count="35">
    <mergeCell ref="A112:F128"/>
    <mergeCell ref="G112:M128"/>
    <mergeCell ref="A129:F129"/>
    <mergeCell ref="G129:M129"/>
    <mergeCell ref="A39:F39"/>
    <mergeCell ref="G39:M39"/>
    <mergeCell ref="A40:F56"/>
    <mergeCell ref="A57:F57"/>
    <mergeCell ref="G40:M56"/>
    <mergeCell ref="G57:M57"/>
    <mergeCell ref="A58:F74"/>
    <mergeCell ref="G58:M74"/>
    <mergeCell ref="A94:F110"/>
    <mergeCell ref="G94:M110"/>
    <mergeCell ref="A111:F111"/>
    <mergeCell ref="G111:M111"/>
    <mergeCell ref="A6:F20"/>
    <mergeCell ref="G6:M20"/>
    <mergeCell ref="A21:F21"/>
    <mergeCell ref="G21:M21"/>
    <mergeCell ref="A22:F38"/>
    <mergeCell ref="G22:M38"/>
    <mergeCell ref="A5:F5"/>
    <mergeCell ref="G5:M5"/>
    <mergeCell ref="A1:M1"/>
    <mergeCell ref="A2:E2"/>
    <mergeCell ref="H2:L2"/>
    <mergeCell ref="A3:M3"/>
    <mergeCell ref="A4:M4"/>
    <mergeCell ref="A75:F75"/>
    <mergeCell ref="G75:M75"/>
    <mergeCell ref="A76:F92"/>
    <mergeCell ref="G76:M92"/>
    <mergeCell ref="A93:F93"/>
    <mergeCell ref="G93:M93"/>
  </mergeCells>
  <pageMargins left="0.59055118110236227" right="0.31496062992125984" top="0.78740157480314965" bottom="0.78740157480314965" header="0.31496062992125984" footer="0.31496062992125984"/>
  <pageSetup paperSize="9" scale="75" fitToHeight="0" orientation="portrait" r:id="rId1"/>
  <rowBreaks count="2" manualBreakCount="2">
    <brk id="57" max="12" man="1"/>
    <brk id="11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02</vt:lpstr>
      <vt:lpstr>MEMORIA DE CALCULO</vt:lpstr>
      <vt:lpstr>RELATÓRIO FOTOGRÁFICO</vt:lpstr>
      <vt:lpstr>'BM 02'!Area_de_impressao</vt:lpstr>
      <vt:lpstr>'MEMORIA DE CALCULO'!Area_de_impressao</vt:lpstr>
      <vt:lpstr>'RELATÓRIO FOTOGRÁFICO'!Area_de_impressao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2021-06-04T13:31:15Z</cp:lastPrinted>
  <dcterms:created xsi:type="dcterms:W3CDTF">2019-12-12T02:05:48Z</dcterms:created>
  <dcterms:modified xsi:type="dcterms:W3CDTF">2021-06-04T13:32:08Z</dcterms:modified>
</cp:coreProperties>
</file>