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" yWindow="5685" windowWidth="20325" windowHeight="5235"/>
  </bookViews>
  <sheets>
    <sheet name="BM 01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1">'MEMORIA DE CALCULO'!$A$1:$M$215</definedName>
    <definedName name="_xlnm.Print_Area" localSheetId="2">'RELATÓRIO FOTOGRÁFICO'!$A$1:$M$75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8" i="1"/>
  <c r="B200" i="3" l="1"/>
  <c r="B176"/>
  <c r="J178" s="1"/>
  <c r="B162"/>
  <c r="J164" s="1"/>
  <c r="J167" s="1"/>
  <c r="J168" s="1"/>
  <c r="B146"/>
  <c r="J148" s="1"/>
  <c r="J151" s="1"/>
  <c r="J152" s="1"/>
  <c r="J132"/>
  <c r="J135" s="1"/>
  <c r="J136" s="1"/>
  <c r="B117" l="1"/>
  <c r="B118"/>
  <c r="J107"/>
  <c r="J110" s="1"/>
  <c r="J111" s="1"/>
  <c r="B105"/>
  <c r="B94"/>
  <c r="G94" s="1"/>
  <c r="J96" s="1"/>
  <c r="J99" s="1"/>
  <c r="J100" s="1"/>
  <c r="G83"/>
  <c r="J85" s="1"/>
  <c r="J88" s="1"/>
  <c r="J89" s="1"/>
  <c r="F72"/>
  <c r="J74" s="1"/>
  <c r="J77" s="1"/>
  <c r="J78" s="1"/>
  <c r="G61"/>
  <c r="B49"/>
  <c r="F49" s="1"/>
  <c r="J51" s="1"/>
  <c r="J54" s="1"/>
  <c r="J55" s="1"/>
  <c r="B38"/>
  <c r="G38" s="1"/>
  <c r="J40" s="1"/>
  <c r="J43" s="1"/>
  <c r="J44" s="1"/>
  <c r="D26"/>
  <c r="J28" s="1"/>
  <c r="J31" s="1"/>
  <c r="J32" s="1"/>
  <c r="D15"/>
  <c r="J17" s="1"/>
  <c r="J20" s="1"/>
  <c r="J21" s="1"/>
  <c r="J63" l="1"/>
  <c r="J66" s="1"/>
  <c r="J67" s="1"/>
  <c r="J16" i="1"/>
  <c r="K16" s="1"/>
  <c r="J70"/>
  <c r="N70" s="1"/>
  <c r="O70" s="1"/>
  <c r="J71"/>
  <c r="N71" s="1"/>
  <c r="O71" s="1"/>
  <c r="J72"/>
  <c r="J73"/>
  <c r="N68"/>
  <c r="N69"/>
  <c r="N72"/>
  <c r="O72" s="1"/>
  <c r="N73"/>
  <c r="O73" s="1"/>
  <c r="J41"/>
  <c r="N41" s="1"/>
  <c r="O41" s="1"/>
  <c r="K41"/>
  <c r="J40"/>
  <c r="N40" s="1"/>
  <c r="O40" s="1"/>
  <c r="J31"/>
  <c r="K31" s="1"/>
  <c r="J30"/>
  <c r="K30" s="1"/>
  <c r="J29"/>
  <c r="N29" s="1"/>
  <c r="O29" s="1"/>
  <c r="L23"/>
  <c r="M40"/>
  <c r="M41"/>
  <c r="M42"/>
  <c r="M29"/>
  <c r="M30"/>
  <c r="M31"/>
  <c r="M32"/>
  <c r="N16"/>
  <c r="O16" s="1"/>
  <c r="M16"/>
  <c r="L16"/>
  <c r="K62"/>
  <c r="K63"/>
  <c r="K64"/>
  <c r="O62"/>
  <c r="O63"/>
  <c r="O64"/>
  <c r="N62"/>
  <c r="N63"/>
  <c r="N64"/>
  <c r="M62"/>
  <c r="M63"/>
  <c r="L62"/>
  <c r="L63"/>
  <c r="L64"/>
  <c r="N102"/>
  <c r="N106"/>
  <c r="N108"/>
  <c r="N109"/>
  <c r="N110"/>
  <c r="N111"/>
  <c r="N112"/>
  <c r="N113"/>
  <c r="O113" s="1"/>
  <c r="N114"/>
  <c r="N115"/>
  <c r="O115" s="1"/>
  <c r="N116"/>
  <c r="N117"/>
  <c r="N118"/>
  <c r="O102"/>
  <c r="O106"/>
  <c r="O108"/>
  <c r="O109"/>
  <c r="O110"/>
  <c r="O111"/>
  <c r="O112"/>
  <c r="O114"/>
  <c r="O116"/>
  <c r="O117"/>
  <c r="O118"/>
  <c r="O122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K102"/>
  <c r="K106"/>
  <c r="K108"/>
  <c r="K109"/>
  <c r="K110"/>
  <c r="K111"/>
  <c r="K112"/>
  <c r="K113"/>
  <c r="K114"/>
  <c r="K115"/>
  <c r="K116"/>
  <c r="K117"/>
  <c r="K118"/>
  <c r="K122"/>
  <c r="L102"/>
  <c r="L106"/>
  <c r="M70"/>
  <c r="M71"/>
  <c r="M72"/>
  <c r="M73"/>
  <c r="L70"/>
  <c r="L71"/>
  <c r="L72"/>
  <c r="L73"/>
  <c r="K67"/>
  <c r="K69"/>
  <c r="K70"/>
  <c r="K71"/>
  <c r="K72"/>
  <c r="L31"/>
  <c r="L30"/>
  <c r="L29"/>
  <c r="K40" l="1"/>
  <c r="N31"/>
  <c r="O31" s="1"/>
  <c r="N30"/>
  <c r="O30" s="1"/>
  <c r="K29"/>
  <c r="L118" l="1"/>
  <c r="L117"/>
  <c r="L116"/>
  <c r="L115"/>
  <c r="L114"/>
  <c r="L113"/>
  <c r="L112"/>
  <c r="L111"/>
  <c r="L110"/>
  <c r="L109"/>
  <c r="L108"/>
  <c r="L41"/>
  <c r="L40"/>
  <c r="J44"/>
  <c r="K44" s="1"/>
  <c r="L44"/>
  <c r="M44"/>
  <c r="N44" l="1"/>
  <c r="O44" s="1"/>
  <c r="J20"/>
  <c r="K20" s="1"/>
  <c r="L122"/>
  <c r="J122"/>
  <c r="N122" l="1"/>
  <c r="J77" l="1"/>
  <c r="J78"/>
  <c r="J79"/>
  <c r="J76"/>
  <c r="J86"/>
  <c r="N86" s="1"/>
  <c r="M86"/>
  <c r="L86"/>
  <c r="J15"/>
  <c r="K15" s="1"/>
  <c r="L69"/>
  <c r="J68"/>
  <c r="K68" s="1"/>
  <c r="J69"/>
  <c r="M69"/>
  <c r="M68"/>
  <c r="J61"/>
  <c r="L36"/>
  <c r="L37"/>
  <c r="L39"/>
  <c r="L42"/>
  <c r="L43"/>
  <c r="L35"/>
  <c r="L27"/>
  <c r="L28"/>
  <c r="L32"/>
  <c r="L33"/>
  <c r="M35"/>
  <c r="M36"/>
  <c r="M37"/>
  <c r="M39"/>
  <c r="M43"/>
  <c r="J25"/>
  <c r="J26"/>
  <c r="J27"/>
  <c r="N27" s="1"/>
  <c r="J28"/>
  <c r="K28" s="1"/>
  <c r="J32"/>
  <c r="N32" s="1"/>
  <c r="O32" s="1"/>
  <c r="J33"/>
  <c r="K33" s="1"/>
  <c r="J35"/>
  <c r="N35" s="1"/>
  <c r="J36"/>
  <c r="K36" s="1"/>
  <c r="J37"/>
  <c r="K37" s="1"/>
  <c r="J39"/>
  <c r="K39" s="1"/>
  <c r="J42"/>
  <c r="N42" s="1"/>
  <c r="J43"/>
  <c r="N43" s="1"/>
  <c r="J24"/>
  <c r="M28"/>
  <c r="M33"/>
  <c r="M27"/>
  <c r="J19"/>
  <c r="O42" l="1"/>
  <c r="L38"/>
  <c r="L34"/>
  <c r="K73"/>
  <c r="O69"/>
  <c r="O86"/>
  <c r="K86"/>
  <c r="N33"/>
  <c r="O33" s="1"/>
  <c r="N36"/>
  <c r="O36" s="1"/>
  <c r="N39"/>
  <c r="O39" s="1"/>
  <c r="O27"/>
  <c r="N37"/>
  <c r="O37" s="1"/>
  <c r="K35"/>
  <c r="O43"/>
  <c r="O35"/>
  <c r="K32"/>
  <c r="N28"/>
  <c r="O28" s="1"/>
  <c r="K27"/>
  <c r="K43"/>
  <c r="K42"/>
  <c r="F200" i="3" l="1"/>
  <c r="J202" s="1"/>
  <c r="J181"/>
  <c r="H117"/>
  <c r="H118"/>
  <c r="B119" l="1"/>
  <c r="J121" s="1"/>
  <c r="J205"/>
  <c r="J206" s="1"/>
  <c r="J90" i="1" l="1"/>
  <c r="J89"/>
  <c r="J190" i="3" l="1"/>
  <c r="J194" s="1"/>
  <c r="J193" s="1"/>
  <c r="J124" l="1"/>
  <c r="J67" i="1" l="1"/>
  <c r="J57"/>
  <c r="J58"/>
  <c r="J56"/>
  <c r="J55"/>
  <c r="J49" l="1"/>
  <c r="J50"/>
  <c r="J51"/>
  <c r="J52"/>
  <c r="J48"/>
  <c r="K52" l="1"/>
  <c r="K51"/>
  <c r="K50"/>
  <c r="K49"/>
  <c r="A2" i="3" l="1"/>
  <c r="J182" l="1"/>
  <c r="J125" l="1"/>
  <c r="M125" i="1"/>
  <c r="L125"/>
  <c r="J125"/>
  <c r="L121"/>
  <c r="J121"/>
  <c r="L120"/>
  <c r="J120"/>
  <c r="L119"/>
  <c r="J119"/>
  <c r="L107"/>
  <c r="J107"/>
  <c r="L105"/>
  <c r="J105"/>
  <c r="L104"/>
  <c r="J104"/>
  <c r="L103"/>
  <c r="J103"/>
  <c r="M101"/>
  <c r="L101"/>
  <c r="J101"/>
  <c r="N101" s="1"/>
  <c r="O101" s="1"/>
  <c r="M100"/>
  <c r="L100"/>
  <c r="J100"/>
  <c r="N100" s="1"/>
  <c r="M97"/>
  <c r="L97"/>
  <c r="J97"/>
  <c r="M94"/>
  <c r="L94"/>
  <c r="J94"/>
  <c r="M93"/>
  <c r="L93"/>
  <c r="J93"/>
  <c r="M92"/>
  <c r="L92"/>
  <c r="J92"/>
  <c r="M91"/>
  <c r="L91"/>
  <c r="J91"/>
  <c r="M90"/>
  <c r="L90"/>
  <c r="M89"/>
  <c r="L89"/>
  <c r="M85"/>
  <c r="L85"/>
  <c r="J85"/>
  <c r="M84"/>
  <c r="L84"/>
  <c r="J84"/>
  <c r="M83"/>
  <c r="L83"/>
  <c r="J83"/>
  <c r="M82"/>
  <c r="L82"/>
  <c r="J82"/>
  <c r="M79"/>
  <c r="L79"/>
  <c r="M78"/>
  <c r="L78"/>
  <c r="M77"/>
  <c r="L77"/>
  <c r="M76"/>
  <c r="L76"/>
  <c r="L68"/>
  <c r="M67"/>
  <c r="M74" s="1"/>
  <c r="L67"/>
  <c r="M61"/>
  <c r="M65" s="1"/>
  <c r="M127" s="1"/>
  <c r="L61"/>
  <c r="L65" s="1"/>
  <c r="M58"/>
  <c r="L58"/>
  <c r="M57"/>
  <c r="L57"/>
  <c r="M56"/>
  <c r="L56"/>
  <c r="M55"/>
  <c r="L55"/>
  <c r="M54"/>
  <c r="L54"/>
  <c r="J54"/>
  <c r="M52"/>
  <c r="L52"/>
  <c r="N52"/>
  <c r="M51"/>
  <c r="L51"/>
  <c r="N51"/>
  <c r="M50"/>
  <c r="L50"/>
  <c r="N50"/>
  <c r="M49"/>
  <c r="L49"/>
  <c r="N49"/>
  <c r="M48"/>
  <c r="L48"/>
  <c r="M26"/>
  <c r="L26"/>
  <c r="M25"/>
  <c r="L25"/>
  <c r="M24"/>
  <c r="L24"/>
  <c r="M20"/>
  <c r="L20"/>
  <c r="N20"/>
  <c r="M19"/>
  <c r="L19"/>
  <c r="M15"/>
  <c r="M17" s="1"/>
  <c r="L15"/>
  <c r="L17" s="1"/>
  <c r="N15"/>
  <c r="K120" l="1"/>
  <c r="N120"/>
  <c r="O120" s="1"/>
  <c r="N107"/>
  <c r="O107" s="1"/>
  <c r="K107"/>
  <c r="K121"/>
  <c r="N121"/>
  <c r="O121" s="1"/>
  <c r="K119"/>
  <c r="N119"/>
  <c r="O119" s="1"/>
  <c r="K104"/>
  <c r="N104"/>
  <c r="O104" s="1"/>
  <c r="K105"/>
  <c r="N105"/>
  <c r="O105" s="1"/>
  <c r="K103"/>
  <c r="N103"/>
  <c r="O103" s="1"/>
  <c r="N17"/>
  <c r="O15"/>
  <c r="O14" s="1"/>
  <c r="M53"/>
  <c r="M80"/>
  <c r="M47"/>
  <c r="M87"/>
  <c r="M126"/>
  <c r="L126"/>
  <c r="L123"/>
  <c r="M123"/>
  <c r="M95"/>
  <c r="L98"/>
  <c r="L74"/>
  <c r="L95"/>
  <c r="L87"/>
  <c r="L80"/>
  <c r="L47"/>
  <c r="L53"/>
  <c r="L45"/>
  <c r="N24"/>
  <c r="O24" s="1"/>
  <c r="K24"/>
  <c r="N25"/>
  <c r="O25" s="1"/>
  <c r="K25"/>
  <c r="N26"/>
  <c r="O26" s="1"/>
  <c r="K26"/>
  <c r="O51"/>
  <c r="O52"/>
  <c r="O49"/>
  <c r="O20"/>
  <c r="N56"/>
  <c r="O56" s="1"/>
  <c r="K56"/>
  <c r="N85"/>
  <c r="O85" s="1"/>
  <c r="K85"/>
  <c r="N93"/>
  <c r="O93" s="1"/>
  <c r="K93"/>
  <c r="N79"/>
  <c r="O79" s="1"/>
  <c r="K79"/>
  <c r="N82"/>
  <c r="K82"/>
  <c r="O100"/>
  <c r="K100"/>
  <c r="N76"/>
  <c r="K76"/>
  <c r="L21"/>
  <c r="N54"/>
  <c r="K54"/>
  <c r="N83"/>
  <c r="O83" s="1"/>
  <c r="K83"/>
  <c r="N91"/>
  <c r="O91" s="1"/>
  <c r="K91"/>
  <c r="N97"/>
  <c r="K97"/>
  <c r="K101"/>
  <c r="N125"/>
  <c r="K125"/>
  <c r="N84"/>
  <c r="O84" s="1"/>
  <c r="K84"/>
  <c r="N92"/>
  <c r="O92" s="1"/>
  <c r="K92"/>
  <c r="N77"/>
  <c r="O77" s="1"/>
  <c r="K77"/>
  <c r="N94"/>
  <c r="O94" s="1"/>
  <c r="K94"/>
  <c r="O50"/>
  <c r="N57"/>
  <c r="O57" s="1"/>
  <c r="K57"/>
  <c r="N78"/>
  <c r="O78" s="1"/>
  <c r="K78"/>
  <c r="N89"/>
  <c r="K89"/>
  <c r="N90"/>
  <c r="O90" s="1"/>
  <c r="K90"/>
  <c r="N67"/>
  <c r="O67" s="1"/>
  <c r="N58"/>
  <c r="O58" s="1"/>
  <c r="K58"/>
  <c r="N55"/>
  <c r="O55" s="1"/>
  <c r="K55"/>
  <c r="N48"/>
  <c r="K48"/>
  <c r="N19"/>
  <c r="O19" s="1"/>
  <c r="K19"/>
  <c r="N61"/>
  <c r="N65" s="1"/>
  <c r="K61"/>
  <c r="M21"/>
  <c r="M45"/>
  <c r="O97" l="1"/>
  <c r="N98"/>
  <c r="L59"/>
  <c r="L127" s="1"/>
  <c r="M59"/>
  <c r="O48"/>
  <c r="N47"/>
  <c r="O82"/>
  <c r="O81" s="1"/>
  <c r="N87"/>
  <c r="O54"/>
  <c r="N53"/>
  <c r="O76"/>
  <c r="O75" s="1"/>
  <c r="N80"/>
  <c r="O68"/>
  <c r="O66" s="1"/>
  <c r="N74"/>
  <c r="N126"/>
  <c r="O125"/>
  <c r="O99"/>
  <c r="N123"/>
  <c r="O96"/>
  <c r="N95"/>
  <c r="N45"/>
  <c r="O22"/>
  <c r="O18"/>
  <c r="O89"/>
  <c r="O88" s="1"/>
  <c r="N21"/>
  <c r="O61"/>
  <c r="O60" s="1"/>
  <c r="N59" l="1"/>
  <c r="N127" s="1"/>
  <c r="O46"/>
  <c r="O124"/>
  <c r="J2"/>
  <c r="N7" l="1"/>
  <c r="O127"/>
  <c r="N6" l="1"/>
  <c r="N8" s="1"/>
  <c r="N128"/>
  <c r="M128"/>
</calcChain>
</file>

<file path=xl/sharedStrings.xml><?xml version="1.0" encoding="utf-8"?>
<sst xmlns="http://schemas.openxmlformats.org/spreadsheetml/2006/main" count="617" uniqueCount="312">
  <si>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</si>
  <si>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</si>
  <si>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</si>
  <si>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</si>
  <si>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</si>
  <si>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</si>
  <si>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</si>
  <si>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</si>
  <si>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</si>
  <si>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</si>
  <si>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</si>
  <si>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</si>
  <si>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</si>
  <si>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</si>
  <si>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</si>
  <si>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</si>
  <si>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</si>
  <si>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</si>
  <si>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</si>
  <si>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</si>
  <si>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</si>
  <si>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</si>
  <si>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</si>
  <si>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</si>
  <si>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</si>
  <si>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</si>
  <si>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</si>
  <si>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</si>
  <si>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</si>
  <si>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</si>
  <si>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</si>
  <si>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</si>
  <si>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</si>
  <si>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</si>
  <si>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</si>
  <si>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</si>
  <si>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</si>
  <si>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</si>
  <si>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</si>
  <si>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</si>
  <si>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</si>
  <si>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</si>
  <si>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</si>
  <si>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10</t>
  </si>
  <si>
    <t>INSTALAÇÕES ELÉTRICAS</t>
  </si>
  <si>
    <t>10.1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</si>
  <si>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</si>
  <si>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</si>
  <si>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</si>
  <si>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</si>
  <si>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</si>
  <si>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</si>
  <si>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</si>
  <si>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</si>
  <si>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</si>
  <si>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</si>
  <si>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</si>
  <si>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</si>
  <si>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</si>
  <si>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</si>
  <si>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</si>
  <si>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11.18</t>
  </si>
  <si>
    <t>12</t>
  </si>
  <si>
    <t>12.1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</si>
  <si>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</si>
  <si>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</si>
  <si>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</si>
  <si>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</si>
  <si>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</si>
  <si>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</si>
  <si>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</si>
  <si>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</si>
  <si>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</si>
  <si>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</si>
  <si>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</si>
  <si>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</si>
  <si>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</si>
  <si>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</si>
  <si>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</si>
  <si>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</si>
  <si>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</si>
  <si>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</si>
  <si>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</si>
  <si>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</si>
  <si>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</si>
  <si>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</si>
  <si>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</si>
  <si>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</si>
  <si>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</si>
  <si>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</si>
  <si>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</si>
  <si>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</si>
  <si>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</si>
  <si>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</si>
  <si>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</si>
  <si>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</si>
  <si>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</si>
  <si>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</si>
  <si>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Quantitativo levantado através do projeto.</t>
  </si>
  <si>
    <t>Quantidade  =</t>
  </si>
  <si>
    <t>QUANT.</t>
  </si>
  <si>
    <t>11.26 - Registro de gaveta bruto, latão, roscável, 3/4, fornecido e instalado em ramal de água</t>
  </si>
  <si>
    <t>FOTO 09 Execução de cocretagem de Laje</t>
  </si>
  <si>
    <t>FOTO 10 Execução de cocretagem de Laje</t>
  </si>
  <si>
    <t>FOTO 11 Placa da Obra</t>
  </si>
  <si>
    <t>FOTO 11 Ponto de esgoto de 100mm</t>
  </si>
  <si>
    <t>FOTO 12 Registo de gaveta</t>
  </si>
  <si>
    <t>Larg.</t>
  </si>
  <si>
    <t>m  x</t>
  </si>
  <si>
    <t xml:space="preserve">und = </t>
  </si>
  <si>
    <t>5.0 ALVENARIA - VEDAÇÃO</t>
  </si>
  <si>
    <t>5.1 Alvenaria de vedação de blocos cerâmicos furados na horizontal de 9x19x19cm (espessura 9cm) de paredes com área líquida maior ou igual a 6m² com vãos e argamassa de assentamento com preparo em betoneira.</t>
  </si>
  <si>
    <t xml:space="preserve">Área </t>
  </si>
  <si>
    <t>Comp.</t>
  </si>
  <si>
    <t>Contrato: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</si>
  <si>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</si>
  <si>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</si>
  <si>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</si>
  <si>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</si>
  <si>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</si>
  <si>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</si>
  <si>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</si>
  <si>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</si>
  <si>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</si>
  <si>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</si>
  <si>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</si>
  <si>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</si>
  <si>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</si>
  <si>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</si>
  <si>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</si>
  <si>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ARMAÇÃO DE BLOCO, VIGA BALDRAME OU SAPATA UTILIZANDO AÇO CA-50 DE 6,3 MM - MONTAGEM. AF_06/2017</t>
  </si>
  <si>
    <t>CONCRETO FCK = 25MPA, TRAÇO 1:2,3:2,7 (CIMENTO/ AREIA MÉDIA/ BRITA 1)  - PREPARO MECÂNICO COM BETONEIRA 400 L. AF_07/2016</t>
  </si>
  <si>
    <t>LANCAMENTO/APLICACAO MANUAL DE CONCRETO EM FUNDACOES</t>
  </si>
  <si>
    <t>3.2.1</t>
  </si>
  <si>
    <t>3.2.2</t>
  </si>
  <si>
    <t>3.2.3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</si>
  <si>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</si>
  <si>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</si>
  <si>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</si>
  <si>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</si>
  <si>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</si>
  <si>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</si>
  <si>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</si>
  <si>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</si>
  <si>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</si>
  <si>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</si>
  <si>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</si>
  <si>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</si>
  <si>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</si>
  <si>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</si>
  <si>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4.2.5</t>
  </si>
  <si>
    <t>4.2.6</t>
  </si>
  <si>
    <t>MONTAGEM E DESMONTAGEM DE FÔRMA DE PILARES RETANGULARES E ESTRUTURAS SIMILARES COM ÁREA MÉDIA DAS SEÇÕES MAIOR QUE 0,25 M², PÉ-DIREITO SIMPLES, EM CHAPA DE MADEIRA COMPENSADA PLASTIFICADA, 18 UTILIZAÇÕES. AF_12/2015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</si>
  <si>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</si>
  <si>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</si>
  <si>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</si>
  <si>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</si>
  <si>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</si>
  <si>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</si>
  <si>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</si>
  <si>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</si>
  <si>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</si>
  <si>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</si>
  <si>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</si>
  <si>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</si>
  <si>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</si>
  <si>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</si>
  <si>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</si>
  <si>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</si>
  <si>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</si>
  <si>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CAIXA DE INSPEÇÃO EM CONCRETO PRÉ-MOLDADO DN 60CM COM TAMPA H= 60CM - FORNECIMENTO E INSTALACAO</t>
  </si>
  <si>
    <t xml:space="preserve">SERVIÇOS FINAIS 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</si>
  <si>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</si>
  <si>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</si>
  <si>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</si>
  <si>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</si>
  <si>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</si>
  <si>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DISJUNTOR MONOPOLAR TIPO DIN, CORRENTE NOMINAL DE 10A - FORNECIMENTO E INSTALAÇÃO. AF_04/2016</t>
  </si>
  <si>
    <t>LUMINÁRIA TIPO PLAFON, DE SOBREPOR, COM 1 LÂMPADA LED 25WFORNECIMENTO E INSTALAÇÃO</t>
  </si>
  <si>
    <t>FOTO 01 - Massa Única Interna</t>
  </si>
  <si>
    <t>FOTO 02 Lastro para Fundação da Caixa D'água</t>
  </si>
  <si>
    <t>FOTO 03 Pilares da Caixa D'água</t>
  </si>
  <si>
    <t>FOTO 04 Laje Pré-moldada para Caixa D'água</t>
  </si>
  <si>
    <t>FOTO 05 Viga para Caixa D'água</t>
  </si>
  <si>
    <t>FOTO 06  Executando a caixa de inspeção</t>
  </si>
  <si>
    <t>FOTO 07 Caixa de inspeção</t>
  </si>
  <si>
    <t xml:space="preserve">FOTO 08 Caixa de Inspeção </t>
  </si>
  <si>
    <t>1.2</t>
  </si>
  <si>
    <t xml:space="preserve">LOCAÇÃO CONVENCIONAL DE OBRA, ATRAVÉS DE GABARITO DE TABUAS CORRIDAS PONTELADAS, COM REAPROVEITAMENTO DE 10 VEZES </t>
  </si>
  <si>
    <t>EMBASAMENTO E ATERRO DO CAIXÃO</t>
  </si>
  <si>
    <t>EMBASAMENTO COM PEDRA ARGAMASSADA UTILIZANDO ARG. CIM/AREIA 1:4</t>
  </si>
  <si>
    <t>ALVENARIA DE VEDAÇÃO DE BLOCOS CERÂMICOS FURADOS NA HORIZONTAL DE 14X19X19CM (ESPESSURA 14CM, BLOCO DEITADO) DE PAREDES COM ÁREA LÍQUIDA MAIOR OU IGUAL A 6M² SEM VÃOS E ARGAMASSA DE ASSENTAMENTO COM PREPARO EM BETONEIRA. AF_06/2014</t>
  </si>
  <si>
    <t>ATERRO MANUAL DE VALAS COM SOLO ARGILO-ARENOSO E COMPACTAÇÃO MECANIZADA AF_05/2016</t>
  </si>
  <si>
    <t>3.3</t>
  </si>
  <si>
    <t>3.3.1</t>
  </si>
  <si>
    <t>3.3.2</t>
  </si>
  <si>
    <t>3.3.3</t>
  </si>
  <si>
    <t>3.3.4</t>
  </si>
  <si>
    <t>FABRICAÇÃO, MONTAGEM E DESMONTAGEM DE FORMA PARA VIGA BALDRAMEN, EM MADEIRA SERRADA, E=25MM, 4 UTILIZAÇÕES. AF_06/2017</t>
  </si>
  <si>
    <t>IMPERMEABILIZAÇÃO DE ESTRUTURAS ENTERRADAS, COM TINTA ASFÁLTICA, DUAS DEMÃOS.</t>
  </si>
  <si>
    <t>3.3.5</t>
  </si>
  <si>
    <t>3.3.6</t>
  </si>
  <si>
    <t>5.2</t>
  </si>
  <si>
    <t>5.3</t>
  </si>
  <si>
    <t>5.4</t>
  </si>
  <si>
    <t>VERGA MOLDADA IN LOCO EM CONCRETO PARA JANELAS COM ATÉ 1,5M DE VÃO. AF_03/2016</t>
  </si>
  <si>
    <t>CONTRAVERGA MOLDADA IN LOCO EM CONCRETO PARA VÃOS COM ATÉ 1,5M DE COMPRIMENTO. AF_03/2016</t>
  </si>
  <si>
    <t>VERGA MOLDADA IN LOCO EM CONCRETO PARA PORTAS COM ATÉ 1,5M DE VÃO. AF_03/2016</t>
  </si>
  <si>
    <t>6.5</t>
  </si>
  <si>
    <t>6.6</t>
  </si>
  <si>
    <t>6.7</t>
  </si>
  <si>
    <t>FABRICAÇÃO E INSTALAÇÃO DE ESTRUTURA PONTALETADA DE MADEIRA NÃO APARELHADA PARA TELHADOS COM ATÉ 2 ÁGUAS E PARA TELHA ONDULADA DE FIBROCIMENTO, METÁLICA, PLASTICA OU TERMOACÚSTICA, INCLUSO TRANSPORTE VERTICAL. AF_12/2015</t>
  </si>
  <si>
    <t>TRAMA DE MADEIRA COMPOSTA POR TERÇAS PARA TELHADOS DE ATÉ 2 ÁGUAS PARA TELHA ONDULADA DE FIBROCIMENTO, METÁLICA, PLÁTICA OU TERMOACÚSTICA, INCLUSO TRANSPORTE VERTICAL. AF_07/2019</t>
  </si>
  <si>
    <t>TELHAMENTO COM TELHA ONDULADA DE FIBROCIMENTO E=6MM, COM RECONHECIMENTO LATERAL DE 1 1/4 DE ONDA PARA TELHADO COM INCLINAÇÃO MÁXIMA DE 10°, COM 2 ÁGUAS, INCLUSO IÇAMENTO. AF_07/2019</t>
  </si>
  <si>
    <t>RUFO EM CHAPA DE AÇO GALVANIZADO NUMERO 24, CORTE DE 25CM, INCLUSO TRANPORTE VERTICAL. AF_07/2019</t>
  </si>
  <si>
    <t>LAJE PRE-MOLDADA P/FORRO, SOBRECARGA 100KG/M², VAOS ATÉ 3,50M/E=8CM, C/LAJOTAS E CAP. COM CONCRETO FCK=30MPA, 3CM, INTER-EIXO 38CM, COM ESCORAMENTO (REAPR. 3X) E FERRAGEM NEGATIVA</t>
  </si>
  <si>
    <t>RODAPÉ CERAMICO DE 7 CM DE ALTURA COM PLACAS TIPO ESMALTADA EXTRA DE DIMENSÕES 45X45CM. AF_06/2014</t>
  </si>
  <si>
    <t>PORTA RADIOLOGIA EM MAD/MAD DE LEI, ACABAMENTO EM FORMICA, DIM: 0,80X2,10M, LAMINADO DE CHUMBO EMBUTIDO, E=2MM, DOBRADIÇAS REFORÇADAS FECHADURA AUTOBLOCANTE, MAÇANETA TIPO ALAVANCA, INCLUSIVE BATENTES DE MADEIRA.</t>
  </si>
  <si>
    <t>PORTA RADIOLOGIA EM MAD/MAD DE LEI, ACABAMENTO EM FORMICA, DIM: 1,20X2,10M, LAMINADO DE CHUMBO EMBUTIDO, E=2MM, DOBRADIÇAS REFORÇADAS FECHADURA AUTOBLOCANTE, MAÇANETA TIPO ALAVANCA, INCLUSIVE BATENTES DE MADEIRA.</t>
  </si>
  <si>
    <t>JANELA DE ALUMÍNIO MAXIM-AR, FIXAÇÃO COM ARGAMASSA, COM VIDROS, PADRONIZADA. AF_07/2016</t>
  </si>
  <si>
    <t>VISOR PLUMBIFERO COM MOLDURA, ESP=8,5MM</t>
  </si>
  <si>
    <t>REVESTIMENTO PARA PAREDE COM BARITA, E=2CM</t>
  </si>
  <si>
    <t>11.20</t>
  </si>
  <si>
    <t>11.21</t>
  </si>
  <si>
    <t>LUVA PARA ELETRODUTO, PVC, ROSCAVEL, DN 32MM(1"), PARA CIRCUITOS TERMINAIS, INSTALADA EM LAJE - FORNECIMENTO E INSTALAÇÃO. AF_12/2015</t>
  </si>
  <si>
    <t>CABO DE COBRE FLEXÍVEL ISOLADO, 1,5 MM², ANTI-CHAMA 0,6/1,0 KV, PARA DISTRIBUIÇÃO - FORNECIMENTO E INSTALAÇÃO. AF_12/2015</t>
  </si>
  <si>
    <t>CABO DE COBRE FLEXÍVEL ISOLADO, 10 MM², ANTI-CHAMA 0,6/1,0KV V, PARA CIRCUITOS TERMINAIS - FORNECIMENTO E INSTALAÇÃO. AF_12/2015</t>
  </si>
  <si>
    <t>INTERRUPTOR SIMPLES (1 MÓDULO), COM 1 TOMADA DE EMBUTIR 2P+T 10A, INCLUINDO SUPORTE E PLACA - FORNECIMENTO E INSTALAÇÃO. AF_12/2015</t>
  </si>
  <si>
    <t>TOMADA ALTA DE EMBUTIR (1 MÓDULO), COM  2P+T 20A, INCLUINDO SUPORTE E PLACA - FORNECIMENTO E INSTALAÇÃO. AF_12/2015</t>
  </si>
  <si>
    <t>TOMADA MÉDIA DE EMBUTIR (1 MÓDULO), COM  2P+T 10A, INCLUINDO SUPORTE E PLACA - FORNECIMENTO E INSTALAÇÃO. AF_12/2015</t>
  </si>
  <si>
    <t>TOMADA BAIXA DE EMBUTIR (1 MÓDULO), COM  2P+T 10A, INCLUINDO SUPORTE E PLACA - FORNECIMENTO E INSTALAÇÃO. AF_12/2015</t>
  </si>
  <si>
    <t>TOMADA 3P+T 30A/440V SEM PLACA - FORNECIMENTO E INSTALAÇÃO</t>
  </si>
  <si>
    <t>ELETRODUTO RIGIDO ROSCAVEL, PVC, DN 32 MM (1"), PARA CIRCUITOS TERMINAIS, INSTALADO EM FORRO - FORNECIMENTO E INSTALAÇÃO. AF_12/2015</t>
  </si>
  <si>
    <t>BUCHA DE NYLON SEM ABA S6</t>
  </si>
  <si>
    <t xml:space="preserve">CAIXA DE PASSAGEM METÁLICA DE SOBREPOR COM TAMPA PARAFUSADA, DIMENSÕES 20X20X10CM </t>
  </si>
  <si>
    <t>CAIXA DE PASSAGEM LETRICA DE PAREDE, DE EMBUTIR, EM PVC, COM TAMPA APARAFUSADA, DIMENSÕES 150X150X75MM</t>
  </si>
  <si>
    <t>DISJUNTOR MONOPOLAR TIPO DIN, CORRENTE NOMINAL DE 20A - FORNECIMENTO E INSTALAÇÃO. AF_04/2016</t>
  </si>
  <si>
    <t>DISJUNTOR MONOPOLAR TIPO DIN, CORRENTE NOMINAL DE 32A - FORNECIMENTO E INSTALAÇÃO. AF_04/2016</t>
  </si>
  <si>
    <t>QUADRO DE DISTRIBUICAO DE ENERGIA PARA 6 DISJUNTORES TERMOMAGNETICOS MONOPOLARES, SEM BARRAMENTO, DE EMBUTIR, EM CHAPA METÁLICA - FORNECIMENTO E INSTALACAO</t>
  </si>
  <si>
    <t>LIMPEZA FINAL DE OBRA</t>
  </si>
  <si>
    <t>Serviço Medido: SERVIÇOS PREMILINARES, INFRAESTRUTURA, ALVENARIA E MOVIMENTAÇÃO DE TERRA</t>
  </si>
  <si>
    <t>BM01</t>
  </si>
  <si>
    <t>11.15</t>
  </si>
  <si>
    <t>11.16</t>
  </si>
  <si>
    <t>11.17</t>
  </si>
  <si>
    <t>11.19</t>
  </si>
  <si>
    <t>11.22</t>
  </si>
  <si>
    <t>11.23</t>
  </si>
  <si>
    <t>120 dias</t>
  </si>
  <si>
    <t>83 dias</t>
  </si>
  <si>
    <t>0105/2020</t>
  </si>
  <si>
    <t>TP 007/2020</t>
  </si>
  <si>
    <t>REALIZAÇÃO DE ANEXO DA POLICLÍNICA AGLAIR DA SILVA - ITABAIANA/PB</t>
  </si>
  <si>
    <t>Unidade Administrativa: Secretaria de Desenvolvimento Urbano</t>
  </si>
  <si>
    <t>CABRALIA CONSTRUÇÕES LTDA</t>
  </si>
  <si>
    <t>1.0 SERVIÇOS PRELIMINARES</t>
  </si>
  <si>
    <t>1.1 Placa de obra em chapa de aço galvanizado - padrão ministerio da saude - 1,50 x 3,00m</t>
  </si>
  <si>
    <t>BASE</t>
  </si>
  <si>
    <t>ALT.</t>
  </si>
  <si>
    <t>Placa</t>
  </si>
  <si>
    <t xml:space="preserve">1.2 LOCAÇÃO CONVENCIONAL DE OBRA, ATRAVÉS DE GABARITO DE TABUAS CORRIDAS PONTELADAS, COM REAPROVEITAMENTO DE 10 VEZES </t>
  </si>
  <si>
    <t>Terreno</t>
  </si>
  <si>
    <t>2.0 MOVIMENTO DE TERRA</t>
  </si>
  <si>
    <t>2.1 ESCAVAÇÃO MANUAL DE VALA COM PROFUNDIDADE MENOR OU IGUAL A 1,30 M.</t>
  </si>
  <si>
    <t>Comprimento</t>
  </si>
  <si>
    <t>Base</t>
  </si>
  <si>
    <t>Altura</t>
  </si>
  <si>
    <t>TOTAL</t>
  </si>
  <si>
    <t>2.2 PREPARO DE FUNDO DE VALA COM LARGURA MENOR QUE 1,5 M, EM LOCAL COM NÍVEL BAIXO DE INTERFERÊNCIA. AF_06/2016</t>
  </si>
  <si>
    <t>Vigas Baldrames</t>
  </si>
  <si>
    <t>3.0 INFRAESTRUTURA: FUNDAÇÕES</t>
  </si>
  <si>
    <t>Unidades</t>
  </si>
  <si>
    <t>Sapatas</t>
  </si>
  <si>
    <t>Unid.</t>
  </si>
  <si>
    <t>3.1.1 ESCAVAÇÃO MANUAL DE VALA COM PROFUNDIDADE MENOR OU IGUAL A 1,30 M. AF_03/2016</t>
  </si>
  <si>
    <t>3.1.2 PREPARO DE FUNDO DE VALA COM LARGURA MENOR QUE 1,5 M, EM LOCAL COM NÍVEL BAIXO DE INTERFERÊNCIA. AF_06/2016</t>
  </si>
  <si>
    <t>3.1.8</t>
  </si>
  <si>
    <t>3.1.9</t>
  </si>
  <si>
    <t>3.1.10</t>
  </si>
  <si>
    <t>3.1.3 LASTRO DE CONCRETO, PREPARO MECÂNICO, INCLUSOS ADITIVO IMPERMEABILIZANTE, LANÇAMENTO E ADENSAMENTO</t>
  </si>
  <si>
    <t>3.2.1 EMBASAMENTO COM PEDRA ARGAMASSADA UTILIZANDO ARG. CIM/AREIA 1:4</t>
  </si>
  <si>
    <t>3.2.2 ALVENARIA DE VEDAÇÃO DE BLOCOS CERÂMICOS FURADOS NA HORIZONTAL DE 14X19X19CM (ESPESSURA 14CM, BLOCO DEITADO) DE PAREDES COM ÁREA LÍQUIDA MAIOR OU IGUAL A 6M² SEM VÃOS E ARGAMASSA DE ASSENTAMENTO COM PREPARO EM BETONEIRA.</t>
  </si>
  <si>
    <t xml:space="preserve">Tijolo "deitado" </t>
  </si>
  <si>
    <t>Divisórias</t>
  </si>
  <si>
    <t>Platibanda</t>
  </si>
  <si>
    <t>Unidade</t>
  </si>
  <si>
    <t>Total=</t>
  </si>
  <si>
    <t>5.2 VERGA MOLDADA IN LOCO EM CONCRETO PARA PORTAS COM ATÉ 1,5M DE VÃO.</t>
  </si>
  <si>
    <t>Portas de 0,80m</t>
  </si>
  <si>
    <t xml:space="preserve">m  </t>
  </si>
  <si>
    <t>6.0 COBERTURA</t>
  </si>
  <si>
    <t>Raio x</t>
  </si>
  <si>
    <t>Lab. De Processamento (Câmara Clara)</t>
  </si>
  <si>
    <t>Lab. De Processamento (Câmara Escura)</t>
  </si>
  <si>
    <t xml:space="preserve">Vestiário </t>
  </si>
  <si>
    <t>6.1 LAJE PRE-MOLDADA P/FORRO, SOBRECARGA 100KG/M², VAOS ATÉ 3,50M/E=8CM, C/LAJOTAS E CAP. COM CONCRETO FCK=30MPA, 3CM, INTER-EIXO 38CM, COM ESCORAMENTO (REAPR. 3X) E FERRAGEM NEGATIVA</t>
  </si>
  <si>
    <t>7.0 PAVIMENTAÇÃO</t>
  </si>
  <si>
    <t>7.1 LASTRO DE CONCRETO MAGRO, APLICADO EM PISOS OU RADIERS, ESPESSURA DE 3 CM</t>
  </si>
  <si>
    <t>9.0 REVESTIMENTO E PINTURA</t>
  </si>
  <si>
    <t>9.1 CHAPISCO APLICADO EM ALVENARIAS E ESTRUTURAS DE CONCRETO INTERNAS, COM COLHER DE PEDREIRO.  ARGAMASSA TRAÇO 1:3 COM PREPARO EM BETONEIRA 400L.</t>
  </si>
  <si>
    <t>Área da Alvenaria</t>
  </si>
  <si>
    <t>Multiplicar 2x a alvenaria</t>
  </si>
  <si>
    <t>Área externa</t>
  </si>
  <si>
    <t>TOMADA DE PEÇO: TP 007/2020</t>
  </si>
  <si>
    <t>OBRA: ANEXO PARA POLICLÍNICA AGLAIR DA SILVA</t>
  </si>
  <si>
    <t>CONSTRUTORA: CABRALIA CONSTRUÇÕES  LTDA</t>
  </si>
  <si>
    <t>RELATÓRIO FOTOGRÁFICO BM01</t>
  </si>
  <si>
    <t xml:space="preserve">ANEXO PARA POLICLÍNICA AGLAIR DA SILVA </t>
  </si>
  <si>
    <t>16/09/2020 a 09/12/2020</t>
  </si>
  <si>
    <t>9.2 - Massa única, para recebimento de pintura, em argamassa traço 1:2:8, preparo mecânico com betoneira 400l, aplicada manualmente em faces internas de paredes de ambientes com área menor que 10m2, espessura de 20mm, com execução de taliscas.</t>
  </si>
  <si>
    <t>ORDEM DE SERVIÇO: 009/2020</t>
  </si>
  <si>
    <t>009/2020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</si>
</sst>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28"/>
      <color rgb="FFFFFFFF"/>
      <name val="Calibri"/>
      <family val="2"/>
    </font>
    <font>
      <b/>
      <sz val="28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0" fontId="5" fillId="0" borderId="15" xfId="6" applyFont="1" applyBorder="1"/>
    <xf numFmtId="2" fontId="5" fillId="0" borderId="10" xfId="6" applyNumberFormat="1" applyFont="1" applyBorder="1"/>
    <xf numFmtId="0" fontId="5" fillId="0" borderId="0" xfId="6" applyFont="1" applyBorder="1"/>
    <xf numFmtId="2" fontId="5" fillId="0" borderId="0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4" fontId="15" fillId="0" borderId="11" xfId="6" applyNumberFormat="1" applyFont="1" applyBorder="1"/>
    <xf numFmtId="0" fontId="5" fillId="0" borderId="0" xfId="6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30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11" borderId="7" xfId="0" applyFont="1" applyFill="1" applyBorder="1" applyAlignment="1">
      <alignment vertical="top" wrapTex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29" fillId="0" borderId="10" xfId="0" applyNumberFormat="1" applyFont="1" applyFill="1" applyBorder="1" applyAlignment="1">
      <alignment horizontal="right" vertical="top" indent="1" shrinkToFit="1"/>
    </xf>
    <xf numFmtId="4" fontId="5" fillId="0" borderId="7" xfId="6" applyNumberFormat="1" applyFont="1" applyBorder="1" applyAlignment="1">
      <alignment vertical="center"/>
    </xf>
    <xf numFmtId="4" fontId="15" fillId="0" borderId="7" xfId="6" applyNumberFormat="1" applyFont="1" applyBorder="1" applyAlignment="1">
      <alignment vertical="center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4" fontId="5" fillId="0" borderId="0" xfId="6" applyNumberFormat="1" applyFont="1" applyBorder="1"/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0" fontId="5" fillId="0" borderId="0" xfId="6" applyFont="1" applyBorder="1" applyAlignment="1">
      <alignment horizontal="center"/>
    </xf>
    <xf numFmtId="2" fontId="5" fillId="0" borderId="11" xfId="6" applyNumberFormat="1" applyFont="1" applyBorder="1" applyAlignment="1">
      <alignment vertical="center"/>
    </xf>
    <xf numFmtId="2" fontId="5" fillId="0" borderId="9" xfId="6" applyNumberFormat="1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9" xfId="4" applyFont="1" applyBorder="1"/>
    <xf numFmtId="0" fontId="5" fillId="0" borderId="10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2" fontId="5" fillId="0" borderId="9" xfId="4" applyNumberFormat="1" applyFont="1" applyBorder="1"/>
    <xf numFmtId="2" fontId="5" fillId="0" borderId="4" xfId="4" applyNumberFormat="1" applyFont="1" applyBorder="1"/>
    <xf numFmtId="4" fontId="15" fillId="0" borderId="5" xfId="6" applyNumberFormat="1" applyFont="1" applyBorder="1"/>
    <xf numFmtId="0" fontId="5" fillId="0" borderId="3" xfId="6" applyFont="1" applyBorder="1" applyAlignment="1">
      <alignment horizontal="center"/>
    </xf>
    <xf numFmtId="2" fontId="5" fillId="0" borderId="9" xfId="6" applyNumberFormat="1" applyFont="1" applyBorder="1"/>
    <xf numFmtId="2" fontId="5" fillId="0" borderId="10" xfId="6" applyNumberFormat="1" applyFont="1" applyBorder="1" applyAlignment="1">
      <alignment horizontal="right"/>
    </xf>
    <xf numFmtId="2" fontId="5" fillId="0" borderId="0" xfId="6" applyNumberFormat="1" applyFont="1" applyBorder="1" applyAlignment="1">
      <alignment horizontal="right"/>
    </xf>
    <xf numFmtId="0" fontId="5" fillId="0" borderId="8" xfId="6" applyFont="1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41" fillId="5" borderId="15" xfId="0" applyNumberFormat="1" applyFont="1" applyFill="1" applyBorder="1" applyAlignment="1">
      <alignment horizontal="center" vertical="center"/>
    </xf>
    <xf numFmtId="49" fontId="41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168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41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2" fontId="42" fillId="0" borderId="15" xfId="0" applyNumberFormat="1" applyFont="1" applyBorder="1" applyAlignment="1">
      <alignment vertical="center"/>
    </xf>
    <xf numFmtId="0" fontId="5" fillId="0" borderId="0" xfId="6" applyFont="1" applyBorder="1" applyAlignment="1">
      <alignment horizontal="center"/>
    </xf>
    <xf numFmtId="0" fontId="5" fillId="0" borderId="9" xfId="6" applyFont="1" applyBorder="1"/>
    <xf numFmtId="0" fontId="5" fillId="0" borderId="10" xfId="6" applyFont="1" applyBorder="1"/>
    <xf numFmtId="0" fontId="5" fillId="0" borderId="12" xfId="6" applyFont="1" applyBorder="1"/>
    <xf numFmtId="0" fontId="5" fillId="0" borderId="9" xfId="6" applyFont="1" applyBorder="1" applyAlignment="1"/>
    <xf numFmtId="0" fontId="5" fillId="0" borderId="6" xfId="6" applyFont="1" applyBorder="1"/>
    <xf numFmtId="2" fontId="5" fillId="0" borderId="6" xfId="6" applyNumberFormat="1" applyFont="1" applyBorder="1"/>
    <xf numFmtId="0" fontId="5" fillId="0" borderId="15" xfId="4" applyFont="1" applyBorder="1"/>
    <xf numFmtId="4" fontId="5" fillId="0" borderId="9" xfId="6" applyNumberFormat="1" applyFont="1" applyBorder="1" applyAlignment="1">
      <alignment vertical="center"/>
    </xf>
    <xf numFmtId="4" fontId="15" fillId="0" borderId="0" xfId="6" applyNumberFormat="1" applyFont="1" applyBorder="1"/>
    <xf numFmtId="2" fontId="5" fillId="0" borderId="0" xfId="6" applyNumberFormat="1" applyFont="1" applyBorder="1" applyAlignment="1">
      <alignment horizontal="center"/>
    </xf>
    <xf numFmtId="0" fontId="5" fillId="0" borderId="1" xfId="6" applyFont="1" applyBorder="1"/>
    <xf numFmtId="4" fontId="5" fillId="0" borderId="3" xfId="6" applyNumberFormat="1" applyFont="1" applyBorder="1" applyAlignment="1">
      <alignment vertical="center"/>
    </xf>
    <xf numFmtId="4" fontId="15" fillId="0" borderId="8" xfId="6" applyNumberFormat="1" applyFont="1" applyBorder="1" applyAlignment="1">
      <alignment vertical="center"/>
    </xf>
    <xf numFmtId="4" fontId="5" fillId="0" borderId="1" xfId="6" applyNumberFormat="1" applyFont="1" applyBorder="1" applyAlignment="1">
      <alignment vertical="center"/>
    </xf>
    <xf numFmtId="4" fontId="5" fillId="0" borderId="6" xfId="6" applyNumberFormat="1" applyFont="1" applyBorder="1" applyAlignment="1">
      <alignment vertical="center"/>
    </xf>
    <xf numFmtId="4" fontId="15" fillId="0" borderId="11" xfId="6" applyNumberFormat="1" applyFont="1" applyBorder="1" applyAlignment="1">
      <alignment vertical="center"/>
    </xf>
    <xf numFmtId="4" fontId="5" fillId="0" borderId="10" xfId="6" applyNumberFormat="1" applyFont="1" applyBorder="1"/>
    <xf numFmtId="2" fontId="5" fillId="0" borderId="9" xfId="6" applyNumberFormat="1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19" fillId="6" borderId="10" xfId="0" applyNumberFormat="1" applyFont="1" applyFill="1" applyBorder="1" applyAlignment="1">
      <alignment horizontal="left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2" fontId="5" fillId="0" borderId="9" xfId="6" applyNumberFormat="1" applyFont="1" applyBorder="1" applyAlignment="1">
      <alignment horizontal="center"/>
    </xf>
    <xf numFmtId="2" fontId="5" fillId="0" borderId="11" xfId="6" applyNumberFormat="1" applyFont="1" applyBorder="1" applyAlignment="1">
      <alignment horizontal="center"/>
    </xf>
    <xf numFmtId="0" fontId="21" fillId="6" borderId="9" xfId="6" applyFont="1" applyFill="1" applyBorder="1"/>
    <xf numFmtId="0" fontId="21" fillId="6" borderId="10" xfId="6" applyFont="1" applyFill="1" applyBorder="1"/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4" fontId="5" fillId="0" borderId="1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horizontal="center" vertical="center"/>
    </xf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5" fillId="0" borderId="0" xfId="6" applyFont="1" applyBorder="1" applyAlignment="1">
      <alignment horizontal="center"/>
    </xf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6" xfId="6" applyFont="1" applyBorder="1" applyAlignment="1">
      <alignment horizontal="center"/>
    </xf>
    <xf numFmtId="0" fontId="5" fillId="0" borderId="8" xfId="6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0" fontId="5" fillId="0" borderId="2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2" fontId="5" fillId="0" borderId="10" xfId="6" applyNumberFormat="1" applyFont="1" applyBorder="1" applyAlignment="1">
      <alignment horizontal="center"/>
    </xf>
    <xf numFmtId="0" fontId="23" fillId="0" borderId="11" xfId="0" applyFont="1" applyFill="1" applyBorder="1" applyAlignment="1">
      <alignment horizontal="center" vertical="top" wrapText="1"/>
    </xf>
    <xf numFmtId="0" fontId="23" fillId="7" borderId="0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8" fillId="8" borderId="1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0" fontId="40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83">
          <cell r="J8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4">
          <cell r="J124">
            <v>0</v>
          </cell>
        </row>
        <row r="126">
          <cell r="J126">
            <v>0</v>
          </cell>
        </row>
        <row r="127">
          <cell r="J127">
            <v>0</v>
          </cell>
        </row>
        <row r="138">
          <cell r="J13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2"/>
  <sheetViews>
    <sheetView tabSelected="1" topLeftCell="B118" zoomScale="90" zoomScaleNormal="90" workbookViewId="0">
      <selection activeCell="M138" sqref="M138"/>
    </sheetView>
  </sheetViews>
  <sheetFormatPr defaultRowHeight="15"/>
  <cols>
    <col min="1" max="1" width="9.28515625" customWidth="1"/>
    <col min="2" max="2" width="72.140625" customWidth="1"/>
    <col min="3" max="3" width="8.28515625" customWidth="1"/>
    <col min="4" max="4" width="13.425781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</cols>
  <sheetData>
    <row r="1" spans="1:15" ht="24.75" customHeight="1">
      <c r="A1" s="229"/>
      <c r="B1" s="230"/>
      <c r="C1" s="252" t="s">
        <v>241</v>
      </c>
      <c r="D1" s="252"/>
      <c r="E1" s="252"/>
      <c r="F1" s="252"/>
      <c r="G1" s="252"/>
      <c r="H1" s="252"/>
      <c r="I1" s="252"/>
      <c r="J1" s="253" t="s">
        <v>75</v>
      </c>
      <c r="K1" s="253"/>
      <c r="L1" s="253"/>
      <c r="M1" s="253"/>
      <c r="N1" s="253"/>
      <c r="O1" s="253"/>
    </row>
    <row r="2" spans="1:15" ht="43.5" customHeight="1">
      <c r="A2" s="246"/>
      <c r="B2" s="247"/>
      <c r="C2" s="252"/>
      <c r="D2" s="252"/>
      <c r="E2" s="252"/>
      <c r="F2" s="252"/>
      <c r="G2" s="252"/>
      <c r="H2" s="252"/>
      <c r="I2" s="252"/>
      <c r="J2" s="254">
        <f>M127</f>
        <v>16126.16</v>
      </c>
      <c r="K2" s="255"/>
      <c r="L2" s="255"/>
      <c r="M2" s="255"/>
      <c r="N2" s="255"/>
      <c r="O2" s="255"/>
    </row>
    <row r="3" spans="1:15">
      <c r="A3" s="268" t="s">
        <v>253</v>
      </c>
      <c r="B3" s="269"/>
      <c r="C3" s="270" t="s">
        <v>71</v>
      </c>
      <c r="D3" s="270"/>
      <c r="E3" s="228" t="s">
        <v>311</v>
      </c>
      <c r="F3" s="167"/>
      <c r="G3" s="167"/>
      <c r="H3" s="167"/>
      <c r="I3" s="168"/>
      <c r="J3" s="276"/>
      <c r="K3" s="276"/>
      <c r="L3" s="276"/>
      <c r="M3" s="276"/>
      <c r="N3" s="276"/>
      <c r="O3" s="276"/>
    </row>
    <row r="4" spans="1:15">
      <c r="A4" s="78" t="s">
        <v>73</v>
      </c>
      <c r="B4" s="79" t="s">
        <v>241</v>
      </c>
      <c r="C4" s="270" t="s">
        <v>72</v>
      </c>
      <c r="D4" s="270"/>
      <c r="E4" s="272" t="s">
        <v>251</v>
      </c>
      <c r="F4" s="273"/>
      <c r="G4" s="274"/>
      <c r="H4" s="167"/>
      <c r="I4" s="169"/>
      <c r="J4" s="3"/>
      <c r="K4" s="277" t="s">
        <v>79</v>
      </c>
      <c r="L4" s="277"/>
      <c r="M4" s="1"/>
      <c r="N4" s="260" t="s">
        <v>248</v>
      </c>
      <c r="O4" s="261"/>
    </row>
    <row r="5" spans="1:15">
      <c r="A5" s="78" t="s">
        <v>74</v>
      </c>
      <c r="B5" s="78" t="s">
        <v>252</v>
      </c>
      <c r="C5" s="283" t="s">
        <v>114</v>
      </c>
      <c r="D5" s="284"/>
      <c r="E5" s="199" t="s">
        <v>250</v>
      </c>
      <c r="F5" s="2"/>
      <c r="G5" s="2"/>
      <c r="H5" s="2"/>
      <c r="I5" s="1"/>
      <c r="J5" s="3"/>
      <c r="K5" s="257" t="s">
        <v>80</v>
      </c>
      <c r="L5" s="257"/>
      <c r="M5" s="70"/>
      <c r="N5" s="278" t="s">
        <v>249</v>
      </c>
      <c r="O5" s="278"/>
    </row>
    <row r="6" spans="1:15">
      <c r="A6" s="229" t="s">
        <v>240</v>
      </c>
      <c r="B6" s="230"/>
      <c r="C6" s="230"/>
      <c r="D6" s="230"/>
      <c r="E6" s="1"/>
      <c r="F6" s="2"/>
      <c r="G6" s="2"/>
      <c r="H6" s="2"/>
      <c r="I6" s="1"/>
      <c r="J6" s="3"/>
      <c r="K6" s="256" t="s">
        <v>81</v>
      </c>
      <c r="L6" s="256"/>
      <c r="M6" s="69"/>
      <c r="N6" s="259">
        <f>L127</f>
        <v>48564.450000000004</v>
      </c>
      <c r="O6" s="259"/>
    </row>
    <row r="7" spans="1:15">
      <c r="A7" s="231"/>
      <c r="B7" s="232"/>
      <c r="C7" s="232"/>
      <c r="D7" s="232"/>
      <c r="E7" s="4"/>
      <c r="F7" s="5"/>
      <c r="G7" s="5"/>
      <c r="H7" s="5"/>
      <c r="I7" s="4"/>
      <c r="J7" s="6"/>
      <c r="K7" s="257" t="s">
        <v>82</v>
      </c>
      <c r="L7" s="257"/>
      <c r="M7" s="257"/>
      <c r="N7" s="258">
        <f>N127</f>
        <v>16126.16</v>
      </c>
      <c r="O7" s="259"/>
    </row>
    <row r="8" spans="1:15">
      <c r="A8" s="53" t="s">
        <v>76</v>
      </c>
      <c r="B8" s="78" t="s">
        <v>254</v>
      </c>
      <c r="C8" s="53" t="s">
        <v>77</v>
      </c>
      <c r="D8" s="57">
        <v>44090</v>
      </c>
      <c r="E8" s="57">
        <v>44174</v>
      </c>
      <c r="F8" s="54"/>
      <c r="G8" s="54"/>
      <c r="H8" s="54"/>
      <c r="I8" s="55"/>
      <c r="J8" s="56"/>
      <c r="K8" s="281" t="s">
        <v>78</v>
      </c>
      <c r="L8" s="281"/>
      <c r="M8" s="55"/>
      <c r="N8" s="279">
        <f>N6-N7</f>
        <v>32438.290000000005</v>
      </c>
      <c r="O8" s="280"/>
    </row>
    <row r="9" spans="1:15">
      <c r="A9" s="250" t="s">
        <v>4</v>
      </c>
      <c r="B9" s="248" t="s">
        <v>5</v>
      </c>
      <c r="C9" s="251" t="s">
        <v>2</v>
      </c>
      <c r="D9" s="266" t="s">
        <v>3</v>
      </c>
      <c r="E9" s="275" t="s">
        <v>0</v>
      </c>
      <c r="F9" s="275"/>
      <c r="G9" s="262"/>
      <c r="H9" s="275"/>
      <c r="I9" s="275"/>
      <c r="J9" s="275"/>
      <c r="K9" s="235" t="s">
        <v>70</v>
      </c>
      <c r="L9" s="32"/>
      <c r="M9" s="34" t="s">
        <v>1</v>
      </c>
      <c r="N9" s="35"/>
      <c r="O9" s="235" t="s">
        <v>70</v>
      </c>
    </row>
    <row r="10" spans="1:15" ht="9.75" customHeight="1">
      <c r="A10" s="250"/>
      <c r="B10" s="249"/>
      <c r="C10" s="265"/>
      <c r="D10" s="267"/>
      <c r="E10" s="263" t="s">
        <v>68</v>
      </c>
      <c r="F10" s="33"/>
      <c r="G10" s="271" t="s">
        <v>83</v>
      </c>
      <c r="H10" s="120"/>
      <c r="I10" s="263" t="s">
        <v>69</v>
      </c>
      <c r="J10" s="233" t="s">
        <v>66</v>
      </c>
      <c r="K10" s="236"/>
      <c r="L10" s="251" t="s">
        <v>68</v>
      </c>
      <c r="M10" s="262" t="s">
        <v>69</v>
      </c>
      <c r="N10" s="262" t="s">
        <v>66</v>
      </c>
      <c r="O10" s="236"/>
    </row>
    <row r="11" spans="1:15" ht="11.25" customHeight="1">
      <c r="A11" s="250"/>
      <c r="B11" s="249"/>
      <c r="C11" s="265"/>
      <c r="D11" s="267"/>
      <c r="E11" s="263"/>
      <c r="F11" s="121"/>
      <c r="G11" s="271"/>
      <c r="H11" s="120"/>
      <c r="I11" s="263"/>
      <c r="J11" s="233"/>
      <c r="K11" s="236"/>
      <c r="L11" s="265"/>
      <c r="M11" s="263"/>
      <c r="N11" s="263"/>
      <c r="O11" s="236"/>
    </row>
    <row r="12" spans="1:15" ht="10.5" customHeight="1">
      <c r="A12" s="251"/>
      <c r="B12" s="249"/>
      <c r="C12" s="265"/>
      <c r="D12" s="267"/>
      <c r="E12" s="263"/>
      <c r="F12" s="122"/>
      <c r="G12" s="271"/>
      <c r="H12" s="123">
        <v>0.94</v>
      </c>
      <c r="I12" s="264"/>
      <c r="J12" s="234"/>
      <c r="K12" s="237"/>
      <c r="L12" s="282"/>
      <c r="M12" s="264"/>
      <c r="N12" s="264"/>
      <c r="O12" s="237"/>
    </row>
    <row r="13" spans="1:15">
      <c r="A13" s="124"/>
      <c r="B13" s="124"/>
      <c r="C13" s="124"/>
      <c r="D13" s="124"/>
      <c r="E13" s="124"/>
      <c r="F13" s="125"/>
      <c r="G13" s="125"/>
      <c r="H13" s="126"/>
      <c r="I13" s="36"/>
      <c r="J13" s="37"/>
      <c r="K13" s="58"/>
      <c r="L13" s="36"/>
      <c r="M13" s="36"/>
      <c r="N13" s="36"/>
      <c r="O13" s="127"/>
    </row>
    <row r="14" spans="1:15">
      <c r="A14" s="201">
        <v>1</v>
      </c>
      <c r="B14" s="200" t="s">
        <v>115</v>
      </c>
      <c r="C14" s="129"/>
      <c r="D14" s="130"/>
      <c r="E14" s="128"/>
      <c r="F14" s="131"/>
      <c r="G14" s="131"/>
      <c r="H14" s="132"/>
      <c r="I14" s="40"/>
      <c r="J14" s="41"/>
      <c r="K14" s="41"/>
      <c r="L14" s="42"/>
      <c r="M14" s="43"/>
      <c r="N14" s="43"/>
      <c r="O14" s="133">
        <f>SUM(O15:O16)</f>
        <v>0</v>
      </c>
    </row>
    <row r="15" spans="1:15" ht="25.5">
      <c r="A15" s="134" t="s">
        <v>6</v>
      </c>
      <c r="B15" s="135" t="s">
        <v>7</v>
      </c>
      <c r="C15" s="136" t="s">
        <v>8</v>
      </c>
      <c r="D15" s="202">
        <v>393.68</v>
      </c>
      <c r="E15" s="137">
        <v>2</v>
      </c>
      <c r="F15" s="138"/>
      <c r="G15" s="163">
        <v>0</v>
      </c>
      <c r="H15" s="39">
        <v>435.99</v>
      </c>
      <c r="I15" s="7">
        <v>2</v>
      </c>
      <c r="J15" s="145">
        <f>I15+G15</f>
        <v>2</v>
      </c>
      <c r="K15" s="47">
        <f>E15-J15</f>
        <v>0</v>
      </c>
      <c r="L15" s="7">
        <f>ROUND(E15*D15,2)</f>
        <v>787.36</v>
      </c>
      <c r="M15" s="7">
        <f>ROUND(I15*D15,2)</f>
        <v>787.36</v>
      </c>
      <c r="N15" s="7">
        <f>ROUND(J15*D15,2)</f>
        <v>787.36</v>
      </c>
      <c r="O15" s="146">
        <f>L15-N15</f>
        <v>0</v>
      </c>
    </row>
    <row r="16" spans="1:15" ht="25.5">
      <c r="A16" s="134" t="s">
        <v>187</v>
      </c>
      <c r="B16" s="135" t="s">
        <v>188</v>
      </c>
      <c r="C16" s="136" t="s">
        <v>8</v>
      </c>
      <c r="D16" s="202">
        <v>7.93</v>
      </c>
      <c r="E16" s="137">
        <v>35.44</v>
      </c>
      <c r="F16" s="138"/>
      <c r="G16" s="163"/>
      <c r="H16" s="39"/>
      <c r="I16" s="7">
        <v>35.44</v>
      </c>
      <c r="J16" s="145">
        <f>I16+G16</f>
        <v>35.44</v>
      </c>
      <c r="K16" s="47">
        <f>E16-J16</f>
        <v>0</v>
      </c>
      <c r="L16" s="7">
        <f>ROUND(E16*D16,2)</f>
        <v>281.04000000000002</v>
      </c>
      <c r="M16" s="7">
        <f>ROUND(I16*D16,2)</f>
        <v>281.04000000000002</v>
      </c>
      <c r="N16" s="7">
        <f>ROUND(J16*D16,2)</f>
        <v>281.04000000000002</v>
      </c>
      <c r="O16" s="146">
        <f>L16-N16</f>
        <v>0</v>
      </c>
    </row>
    <row r="17" spans="1:15">
      <c r="A17" s="134"/>
      <c r="B17" s="135"/>
      <c r="C17" s="136"/>
      <c r="D17" s="137"/>
      <c r="E17" s="137"/>
      <c r="F17" s="138"/>
      <c r="G17" s="38"/>
      <c r="H17" s="39"/>
      <c r="I17" s="7"/>
      <c r="J17" s="8"/>
      <c r="K17" s="47"/>
      <c r="L17" s="9">
        <f>SUM(L15:L16)</f>
        <v>1068.4000000000001</v>
      </c>
      <c r="M17" s="9">
        <f t="shared" ref="M17:N17" si="0">SUM(M15:M16)</f>
        <v>1068.4000000000001</v>
      </c>
      <c r="N17" s="9">
        <f t="shared" si="0"/>
        <v>1068.4000000000001</v>
      </c>
      <c r="O17" s="139"/>
    </row>
    <row r="18" spans="1:15">
      <c r="A18" s="201">
        <v>2</v>
      </c>
      <c r="B18" s="200" t="s">
        <v>9</v>
      </c>
      <c r="C18" s="129"/>
      <c r="D18" s="130"/>
      <c r="E18" s="128"/>
      <c r="F18" s="131"/>
      <c r="G18" s="44"/>
      <c r="H18" s="45">
        <v>258.52999999999997</v>
      </c>
      <c r="I18" s="46"/>
      <c r="J18" s="47"/>
      <c r="K18" s="59"/>
      <c r="L18" s="42"/>
      <c r="M18" s="42"/>
      <c r="N18" s="42"/>
      <c r="O18" s="140">
        <f>SUM(O19:O20)</f>
        <v>0</v>
      </c>
    </row>
    <row r="19" spans="1:15" ht="25.5">
      <c r="A19" s="134" t="s">
        <v>10</v>
      </c>
      <c r="B19" s="135" t="s">
        <v>116</v>
      </c>
      <c r="C19" s="136" t="s">
        <v>11</v>
      </c>
      <c r="D19" s="202">
        <v>54.27</v>
      </c>
      <c r="E19" s="137">
        <v>3.31</v>
      </c>
      <c r="F19" s="138"/>
      <c r="G19" s="142">
        <v>0</v>
      </c>
      <c r="H19" s="143">
        <v>1664.68</v>
      </c>
      <c r="I19" s="144">
        <v>3.31</v>
      </c>
      <c r="J19" s="145">
        <f>I19+G19</f>
        <v>3.31</v>
      </c>
      <c r="K19" s="47">
        <f>E19-J19</f>
        <v>0</v>
      </c>
      <c r="L19" s="7">
        <f>ROUND(E19*D19,2)</f>
        <v>179.63</v>
      </c>
      <c r="M19" s="7">
        <f>ROUND(I19*D19,2)</f>
        <v>179.63</v>
      </c>
      <c r="N19" s="7">
        <f>ROUND(J19*D19,2)</f>
        <v>179.63</v>
      </c>
      <c r="O19" s="146">
        <f>L19-N19</f>
        <v>0</v>
      </c>
    </row>
    <row r="20" spans="1:15" ht="25.5">
      <c r="A20" s="134" t="s">
        <v>12</v>
      </c>
      <c r="B20" s="135" t="s">
        <v>117</v>
      </c>
      <c r="C20" s="136" t="s">
        <v>8</v>
      </c>
      <c r="D20" s="202">
        <v>4.4000000000000004</v>
      </c>
      <c r="E20" s="137">
        <v>8.27</v>
      </c>
      <c r="F20" s="138"/>
      <c r="G20" s="142">
        <v>0</v>
      </c>
      <c r="H20" s="39">
        <v>860.01</v>
      </c>
      <c r="I20" s="207">
        <v>8.27</v>
      </c>
      <c r="J20" s="145">
        <f>I20+G20</f>
        <v>8.27</v>
      </c>
      <c r="K20" s="47">
        <f t="shared" ref="K20" si="1">E20-J20</f>
        <v>0</v>
      </c>
      <c r="L20" s="7">
        <f>ROUND(E20*D20,2)</f>
        <v>36.39</v>
      </c>
      <c r="M20" s="7">
        <f>ROUND(I20*D20,2)</f>
        <v>36.39</v>
      </c>
      <c r="N20" s="7">
        <f>ROUND(J20*D20,2)</f>
        <v>36.39</v>
      </c>
      <c r="O20" s="146">
        <f t="shared" ref="O20" si="2">L20-N20</f>
        <v>0</v>
      </c>
    </row>
    <row r="21" spans="1:15">
      <c r="A21" s="134"/>
      <c r="B21" s="135"/>
      <c r="C21" s="136"/>
      <c r="D21" s="137"/>
      <c r="E21" s="137"/>
      <c r="F21" s="138"/>
      <c r="G21" s="138"/>
      <c r="H21" s="147"/>
      <c r="I21" s="7"/>
      <c r="J21" s="8"/>
      <c r="K21" s="47"/>
      <c r="L21" s="9">
        <f>SUM(L19:L20)</f>
        <v>216.01999999999998</v>
      </c>
      <c r="M21" s="9">
        <f>SUM(M19:M20)</f>
        <v>216.01999999999998</v>
      </c>
      <c r="N21" s="9">
        <f>SUM(N19:N20)</f>
        <v>216.01999999999998</v>
      </c>
      <c r="O21" s="127"/>
    </row>
    <row r="22" spans="1:15">
      <c r="A22" s="201">
        <v>3</v>
      </c>
      <c r="B22" s="200" t="s">
        <v>118</v>
      </c>
      <c r="C22" s="129"/>
      <c r="D22" s="130"/>
      <c r="E22" s="128"/>
      <c r="F22" s="131"/>
      <c r="G22" s="131"/>
      <c r="H22" s="132"/>
      <c r="I22" s="42"/>
      <c r="J22" s="47"/>
      <c r="K22" s="71"/>
      <c r="L22" s="42"/>
      <c r="M22" s="42"/>
      <c r="N22" s="42"/>
      <c r="O22" s="116">
        <f>SUM(O24:O44)</f>
        <v>0</v>
      </c>
    </row>
    <row r="23" spans="1:15">
      <c r="A23" s="154" t="s">
        <v>15</v>
      </c>
      <c r="B23" s="155" t="s">
        <v>119</v>
      </c>
      <c r="C23" s="156"/>
      <c r="D23" s="157"/>
      <c r="E23" s="157"/>
      <c r="F23" s="158"/>
      <c r="G23" s="51"/>
      <c r="H23" s="52">
        <v>42.63</v>
      </c>
      <c r="I23" s="48"/>
      <c r="J23" s="49"/>
      <c r="K23" s="49"/>
      <c r="L23" s="50">
        <f>SUM(L24:L33)</f>
        <v>2301.69</v>
      </c>
      <c r="M23" s="50"/>
      <c r="N23" s="50"/>
      <c r="O23" s="159"/>
    </row>
    <row r="24" spans="1:15" ht="25.5">
      <c r="A24" s="134" t="s">
        <v>120</v>
      </c>
      <c r="B24" s="148" t="s">
        <v>116</v>
      </c>
      <c r="C24" s="136" t="s">
        <v>11</v>
      </c>
      <c r="D24" s="202">
        <v>54.27</v>
      </c>
      <c r="E24" s="137">
        <v>2.73</v>
      </c>
      <c r="F24" s="138"/>
      <c r="G24" s="38"/>
      <c r="H24" s="39">
        <v>34.64</v>
      </c>
      <c r="I24" s="10">
        <v>2.73</v>
      </c>
      <c r="J24" s="145">
        <f>I24+G24</f>
        <v>2.73</v>
      </c>
      <c r="K24" s="47">
        <f t="shared" ref="K24:K44" si="3">E24-J24</f>
        <v>0</v>
      </c>
      <c r="L24" s="7">
        <f t="shared" ref="L24:L44" si="4">ROUND(E24*D24,2)</f>
        <v>148.16</v>
      </c>
      <c r="M24" s="7">
        <f t="shared" ref="M24:M26" si="5">ROUND(I24*D24,2)</f>
        <v>148.16</v>
      </c>
      <c r="N24" s="7">
        <f t="shared" ref="N24:N44" si="6">ROUND(J24*D24,2)</f>
        <v>148.16</v>
      </c>
      <c r="O24" s="149">
        <f t="shared" ref="O24:O44" si="7">L24-N24</f>
        <v>0</v>
      </c>
    </row>
    <row r="25" spans="1:15" ht="25.5">
      <c r="A25" s="134" t="s">
        <v>121</v>
      </c>
      <c r="B25" s="148" t="s">
        <v>117</v>
      </c>
      <c r="C25" s="136" t="s">
        <v>8</v>
      </c>
      <c r="D25" s="202">
        <v>4.4000000000000004</v>
      </c>
      <c r="E25" s="137">
        <v>2.73</v>
      </c>
      <c r="F25" s="138"/>
      <c r="G25" s="38"/>
      <c r="H25" s="39">
        <v>16.329999999999998</v>
      </c>
      <c r="I25" s="10">
        <v>2.73</v>
      </c>
      <c r="J25" s="145">
        <f t="shared" ref="J25:J44" si="8">I25+G25</f>
        <v>2.73</v>
      </c>
      <c r="K25" s="47">
        <f t="shared" si="3"/>
        <v>0</v>
      </c>
      <c r="L25" s="7">
        <f t="shared" si="4"/>
        <v>12.01</v>
      </c>
      <c r="M25" s="7">
        <f t="shared" si="5"/>
        <v>12.01</v>
      </c>
      <c r="N25" s="7">
        <f t="shared" si="6"/>
        <v>12.01</v>
      </c>
      <c r="O25" s="146">
        <f t="shared" si="7"/>
        <v>0</v>
      </c>
    </row>
    <row r="26" spans="1:15" ht="25.5">
      <c r="A26" s="134" t="s">
        <v>122</v>
      </c>
      <c r="B26" s="148" t="s">
        <v>128</v>
      </c>
      <c r="C26" s="136" t="s">
        <v>11</v>
      </c>
      <c r="D26" s="202">
        <v>513.9</v>
      </c>
      <c r="E26" s="137">
        <v>0.14000000000000001</v>
      </c>
      <c r="F26" s="138"/>
      <c r="G26" s="38"/>
      <c r="H26" s="39">
        <v>12.26</v>
      </c>
      <c r="I26" s="7">
        <v>0.14000000000000001</v>
      </c>
      <c r="J26" s="145">
        <f t="shared" si="8"/>
        <v>0.14000000000000001</v>
      </c>
      <c r="K26" s="47">
        <f t="shared" si="3"/>
        <v>0</v>
      </c>
      <c r="L26" s="7">
        <f t="shared" si="4"/>
        <v>71.95</v>
      </c>
      <c r="M26" s="7">
        <f t="shared" si="5"/>
        <v>71.95</v>
      </c>
      <c r="N26" s="7">
        <f t="shared" si="6"/>
        <v>71.95</v>
      </c>
      <c r="O26" s="146">
        <f t="shared" si="7"/>
        <v>0</v>
      </c>
    </row>
    <row r="27" spans="1:15" ht="25.5">
      <c r="A27" s="134" t="s">
        <v>123</v>
      </c>
      <c r="B27" s="148" t="s">
        <v>129</v>
      </c>
      <c r="C27" s="136" t="s">
        <v>8</v>
      </c>
      <c r="D27" s="202">
        <v>42.44</v>
      </c>
      <c r="E27" s="137">
        <v>13.71</v>
      </c>
      <c r="F27" s="138"/>
      <c r="G27" s="38"/>
      <c r="H27" s="39"/>
      <c r="I27" s="7">
        <v>13.71</v>
      </c>
      <c r="J27" s="145">
        <f t="shared" si="8"/>
        <v>13.71</v>
      </c>
      <c r="K27" s="47">
        <f t="shared" si="3"/>
        <v>0</v>
      </c>
      <c r="L27" s="7">
        <f t="shared" si="4"/>
        <v>581.85</v>
      </c>
      <c r="M27" s="7">
        <f>ROUND(I27*D27,2)</f>
        <v>581.85</v>
      </c>
      <c r="N27" s="7">
        <f t="shared" si="6"/>
        <v>581.85</v>
      </c>
      <c r="O27" s="146">
        <f t="shared" si="7"/>
        <v>0</v>
      </c>
    </row>
    <row r="28" spans="1:15" ht="25.5">
      <c r="A28" s="134" t="s">
        <v>124</v>
      </c>
      <c r="B28" s="148" t="s">
        <v>130</v>
      </c>
      <c r="C28" s="136" t="s">
        <v>19</v>
      </c>
      <c r="D28" s="202">
        <v>10.54</v>
      </c>
      <c r="E28" s="137">
        <v>34.200000000000003</v>
      </c>
      <c r="F28" s="138"/>
      <c r="G28" s="38"/>
      <c r="H28" s="39"/>
      <c r="I28" s="7">
        <v>34.200000000000003</v>
      </c>
      <c r="J28" s="145">
        <f t="shared" si="8"/>
        <v>34.200000000000003</v>
      </c>
      <c r="K28" s="47">
        <f t="shared" si="3"/>
        <v>0</v>
      </c>
      <c r="L28" s="7">
        <f t="shared" si="4"/>
        <v>360.47</v>
      </c>
      <c r="M28" s="7">
        <f t="shared" ref="M28:M44" si="9">ROUND(I28*D28,2)</f>
        <v>360.47</v>
      </c>
      <c r="N28" s="7">
        <f t="shared" si="6"/>
        <v>360.47</v>
      </c>
      <c r="O28" s="146">
        <f t="shared" si="7"/>
        <v>0</v>
      </c>
    </row>
    <row r="29" spans="1:15" ht="38.25">
      <c r="A29" s="134" t="s">
        <v>125</v>
      </c>
      <c r="B29" s="148" t="s">
        <v>136</v>
      </c>
      <c r="C29" s="136" t="s">
        <v>19</v>
      </c>
      <c r="D29" s="202">
        <v>12.13</v>
      </c>
      <c r="E29" s="137">
        <v>11.7</v>
      </c>
      <c r="F29" s="138"/>
      <c r="G29" s="38"/>
      <c r="H29" s="39"/>
      <c r="I29" s="7">
        <v>11.7</v>
      </c>
      <c r="J29" s="145">
        <f t="shared" si="8"/>
        <v>11.7</v>
      </c>
      <c r="K29" s="47">
        <f t="shared" si="3"/>
        <v>0</v>
      </c>
      <c r="L29" s="7">
        <f t="shared" si="4"/>
        <v>141.91999999999999</v>
      </c>
      <c r="M29" s="7">
        <f t="shared" si="9"/>
        <v>141.91999999999999</v>
      </c>
      <c r="N29" s="7">
        <f t="shared" si="6"/>
        <v>141.91999999999999</v>
      </c>
      <c r="O29" s="146">
        <f t="shared" si="7"/>
        <v>0</v>
      </c>
    </row>
    <row r="30" spans="1:15" ht="38.25">
      <c r="A30" s="134" t="s">
        <v>126</v>
      </c>
      <c r="B30" s="148" t="s">
        <v>137</v>
      </c>
      <c r="C30" s="136" t="s">
        <v>19</v>
      </c>
      <c r="D30" s="202">
        <v>9.76</v>
      </c>
      <c r="E30" s="137">
        <v>9.1</v>
      </c>
      <c r="F30" s="138"/>
      <c r="G30" s="38"/>
      <c r="H30" s="39"/>
      <c r="I30" s="7">
        <v>9.1</v>
      </c>
      <c r="J30" s="145">
        <f t="shared" si="8"/>
        <v>9.1</v>
      </c>
      <c r="K30" s="47">
        <f t="shared" si="3"/>
        <v>0</v>
      </c>
      <c r="L30" s="7">
        <f t="shared" si="4"/>
        <v>88.82</v>
      </c>
      <c r="M30" s="7">
        <f t="shared" si="9"/>
        <v>88.82</v>
      </c>
      <c r="N30" s="7">
        <f t="shared" si="6"/>
        <v>88.82</v>
      </c>
      <c r="O30" s="146">
        <f t="shared" si="7"/>
        <v>0</v>
      </c>
    </row>
    <row r="31" spans="1:15" ht="38.25">
      <c r="A31" s="134" t="s">
        <v>276</v>
      </c>
      <c r="B31" s="148" t="s">
        <v>138</v>
      </c>
      <c r="C31" s="136" t="s">
        <v>19</v>
      </c>
      <c r="D31" s="202">
        <v>9.06</v>
      </c>
      <c r="E31" s="137">
        <v>36.5</v>
      </c>
      <c r="F31" s="138"/>
      <c r="G31" s="38"/>
      <c r="H31" s="39"/>
      <c r="I31" s="7">
        <v>36.5</v>
      </c>
      <c r="J31" s="145">
        <f t="shared" si="8"/>
        <v>36.5</v>
      </c>
      <c r="K31" s="47">
        <f t="shared" si="3"/>
        <v>0</v>
      </c>
      <c r="L31" s="7">
        <f t="shared" si="4"/>
        <v>330.69</v>
      </c>
      <c r="M31" s="7">
        <f t="shared" si="9"/>
        <v>330.69</v>
      </c>
      <c r="N31" s="7">
        <f t="shared" si="6"/>
        <v>330.69</v>
      </c>
      <c r="O31" s="146">
        <f t="shared" si="7"/>
        <v>0</v>
      </c>
    </row>
    <row r="32" spans="1:15" ht="25.5">
      <c r="A32" s="134" t="s">
        <v>277</v>
      </c>
      <c r="B32" s="148" t="s">
        <v>131</v>
      </c>
      <c r="C32" s="136" t="s">
        <v>11</v>
      </c>
      <c r="D32" s="202">
        <v>329.84</v>
      </c>
      <c r="E32" s="137">
        <v>1.34</v>
      </c>
      <c r="F32" s="138"/>
      <c r="G32" s="38"/>
      <c r="H32" s="39"/>
      <c r="I32" s="7">
        <v>1.34</v>
      </c>
      <c r="J32" s="145">
        <f t="shared" si="8"/>
        <v>1.34</v>
      </c>
      <c r="K32" s="47">
        <f t="shared" si="3"/>
        <v>0</v>
      </c>
      <c r="L32" s="7">
        <f t="shared" si="4"/>
        <v>441.99</v>
      </c>
      <c r="M32" s="7">
        <f t="shared" si="9"/>
        <v>441.99</v>
      </c>
      <c r="N32" s="7">
        <f t="shared" si="6"/>
        <v>441.99</v>
      </c>
      <c r="O32" s="146">
        <f t="shared" si="7"/>
        <v>0</v>
      </c>
    </row>
    <row r="33" spans="1:15">
      <c r="A33" s="134" t="s">
        <v>278</v>
      </c>
      <c r="B33" s="148" t="s">
        <v>132</v>
      </c>
      <c r="C33" s="136" t="s">
        <v>11</v>
      </c>
      <c r="D33" s="202">
        <v>92.41</v>
      </c>
      <c r="E33" s="137">
        <v>1.34</v>
      </c>
      <c r="F33" s="138"/>
      <c r="G33" s="38"/>
      <c r="H33" s="39"/>
      <c r="I33" s="7">
        <v>1.34</v>
      </c>
      <c r="J33" s="145">
        <f t="shared" si="8"/>
        <v>1.34</v>
      </c>
      <c r="K33" s="47">
        <f t="shared" si="3"/>
        <v>0</v>
      </c>
      <c r="L33" s="7">
        <f t="shared" si="4"/>
        <v>123.83</v>
      </c>
      <c r="M33" s="7">
        <f t="shared" si="9"/>
        <v>123.83</v>
      </c>
      <c r="N33" s="7">
        <f t="shared" si="6"/>
        <v>123.83</v>
      </c>
      <c r="O33" s="146">
        <f t="shared" si="7"/>
        <v>0</v>
      </c>
    </row>
    <row r="34" spans="1:15">
      <c r="A34" s="154" t="s">
        <v>16</v>
      </c>
      <c r="B34" s="155" t="s">
        <v>189</v>
      </c>
      <c r="C34" s="156"/>
      <c r="D34" s="157"/>
      <c r="E34" s="157"/>
      <c r="F34" s="158"/>
      <c r="G34" s="51"/>
      <c r="H34" s="52">
        <v>42.63</v>
      </c>
      <c r="I34" s="48"/>
      <c r="J34" s="49"/>
      <c r="K34" s="49"/>
      <c r="L34" s="50">
        <f>SUM(L35:L37)</f>
        <v>2072.9500000000003</v>
      </c>
      <c r="M34" s="50"/>
      <c r="N34" s="50"/>
      <c r="O34" s="159"/>
    </row>
    <row r="35" spans="1:15" ht="25.5">
      <c r="A35" s="134" t="s">
        <v>133</v>
      </c>
      <c r="B35" s="148" t="s">
        <v>190</v>
      </c>
      <c r="C35" s="136" t="s">
        <v>11</v>
      </c>
      <c r="D35" s="202">
        <v>317.41000000000003</v>
      </c>
      <c r="E35" s="137">
        <v>3.31</v>
      </c>
      <c r="F35" s="138"/>
      <c r="G35" s="38"/>
      <c r="H35" s="39"/>
      <c r="I35" s="7">
        <v>3.31</v>
      </c>
      <c r="J35" s="145">
        <f t="shared" si="8"/>
        <v>3.31</v>
      </c>
      <c r="K35" s="47">
        <f t="shared" si="3"/>
        <v>0</v>
      </c>
      <c r="L35" s="7">
        <f t="shared" si="4"/>
        <v>1050.6300000000001</v>
      </c>
      <c r="M35" s="7">
        <f t="shared" si="9"/>
        <v>1050.6300000000001</v>
      </c>
      <c r="N35" s="7">
        <f t="shared" si="6"/>
        <v>1050.6300000000001</v>
      </c>
      <c r="O35" s="146">
        <f t="shared" si="7"/>
        <v>0</v>
      </c>
    </row>
    <row r="36" spans="1:15" ht="63.75">
      <c r="A36" s="134" t="s">
        <v>134</v>
      </c>
      <c r="B36" s="148" t="s">
        <v>191</v>
      </c>
      <c r="C36" s="136" t="s">
        <v>8</v>
      </c>
      <c r="D36" s="202">
        <v>79.709999999999994</v>
      </c>
      <c r="E36" s="137">
        <v>7.3</v>
      </c>
      <c r="F36" s="138"/>
      <c r="G36" s="38"/>
      <c r="H36" s="39"/>
      <c r="I36" s="7">
        <v>7.3</v>
      </c>
      <c r="J36" s="145">
        <f t="shared" si="8"/>
        <v>7.3</v>
      </c>
      <c r="K36" s="47">
        <f t="shared" si="3"/>
        <v>0</v>
      </c>
      <c r="L36" s="7">
        <f t="shared" si="4"/>
        <v>581.88</v>
      </c>
      <c r="M36" s="7">
        <f t="shared" si="9"/>
        <v>581.88</v>
      </c>
      <c r="N36" s="7">
        <f t="shared" si="6"/>
        <v>581.88</v>
      </c>
      <c r="O36" s="146">
        <f t="shared" si="7"/>
        <v>0</v>
      </c>
    </row>
    <row r="37" spans="1:15" ht="25.5">
      <c r="A37" s="134" t="s">
        <v>135</v>
      </c>
      <c r="B37" s="148" t="s">
        <v>192</v>
      </c>
      <c r="C37" s="136" t="s">
        <v>11</v>
      </c>
      <c r="D37" s="202">
        <v>36.4</v>
      </c>
      <c r="E37" s="137">
        <v>12.1</v>
      </c>
      <c r="F37" s="138"/>
      <c r="G37" s="38"/>
      <c r="H37" s="39"/>
      <c r="I37" s="7">
        <v>12.1</v>
      </c>
      <c r="J37" s="145">
        <f t="shared" si="8"/>
        <v>12.1</v>
      </c>
      <c r="K37" s="47">
        <f t="shared" si="3"/>
        <v>0</v>
      </c>
      <c r="L37" s="7">
        <f t="shared" si="4"/>
        <v>440.44</v>
      </c>
      <c r="M37" s="7">
        <f t="shared" si="9"/>
        <v>440.44</v>
      </c>
      <c r="N37" s="7">
        <f t="shared" si="6"/>
        <v>440.44</v>
      </c>
      <c r="O37" s="146">
        <f t="shared" si="7"/>
        <v>0</v>
      </c>
    </row>
    <row r="38" spans="1:15">
      <c r="A38" s="154" t="s">
        <v>193</v>
      </c>
      <c r="B38" s="155" t="s">
        <v>127</v>
      </c>
      <c r="C38" s="156"/>
      <c r="D38" s="157"/>
      <c r="E38" s="157"/>
      <c r="F38" s="158"/>
      <c r="G38" s="51"/>
      <c r="H38" s="52">
        <v>42.63</v>
      </c>
      <c r="I38" s="48"/>
      <c r="J38" s="49"/>
      <c r="K38" s="49"/>
      <c r="L38" s="50">
        <f>SUM(L39:L44)</f>
        <v>2106.08</v>
      </c>
      <c r="M38" s="50"/>
      <c r="N38" s="50"/>
      <c r="O38" s="159"/>
    </row>
    <row r="39" spans="1:15" ht="25.5">
      <c r="A39" s="134" t="s">
        <v>194</v>
      </c>
      <c r="B39" s="148" t="s">
        <v>198</v>
      </c>
      <c r="C39" s="136" t="s">
        <v>8</v>
      </c>
      <c r="D39" s="202">
        <v>53.47</v>
      </c>
      <c r="E39" s="137">
        <v>15.18</v>
      </c>
      <c r="F39" s="138"/>
      <c r="G39" s="38"/>
      <c r="H39" s="39"/>
      <c r="I39" s="7">
        <v>15.18</v>
      </c>
      <c r="J39" s="145">
        <f t="shared" si="8"/>
        <v>15.18</v>
      </c>
      <c r="K39" s="47">
        <f t="shared" si="3"/>
        <v>0</v>
      </c>
      <c r="L39" s="7">
        <f t="shared" si="4"/>
        <v>811.67</v>
      </c>
      <c r="M39" s="7">
        <f t="shared" si="9"/>
        <v>811.67</v>
      </c>
      <c r="N39" s="7">
        <f t="shared" si="6"/>
        <v>811.67</v>
      </c>
      <c r="O39" s="146">
        <f t="shared" si="7"/>
        <v>0</v>
      </c>
    </row>
    <row r="40" spans="1:15" ht="38.25">
      <c r="A40" s="134" t="s">
        <v>195</v>
      </c>
      <c r="B40" s="148" t="s">
        <v>136</v>
      </c>
      <c r="C40" s="136" t="s">
        <v>19</v>
      </c>
      <c r="D40" s="202">
        <v>12.13</v>
      </c>
      <c r="E40" s="137">
        <v>32</v>
      </c>
      <c r="F40" s="138"/>
      <c r="G40" s="38"/>
      <c r="H40" s="39"/>
      <c r="I40" s="7">
        <v>32</v>
      </c>
      <c r="J40" s="145">
        <f t="shared" si="8"/>
        <v>32</v>
      </c>
      <c r="K40" s="47">
        <f t="shared" si="3"/>
        <v>0</v>
      </c>
      <c r="L40" s="7">
        <f t="shared" si="4"/>
        <v>388.16</v>
      </c>
      <c r="M40" s="7">
        <f t="shared" si="9"/>
        <v>388.16</v>
      </c>
      <c r="N40" s="7">
        <f t="shared" si="6"/>
        <v>388.16</v>
      </c>
      <c r="O40" s="146">
        <f t="shared" si="7"/>
        <v>0</v>
      </c>
    </row>
    <row r="41" spans="1:15" ht="38.25">
      <c r="A41" s="134" t="s">
        <v>196</v>
      </c>
      <c r="B41" s="148" t="s">
        <v>137</v>
      </c>
      <c r="C41" s="136" t="s">
        <v>19</v>
      </c>
      <c r="D41" s="202">
        <v>9.76</v>
      </c>
      <c r="E41" s="137">
        <v>44.2</v>
      </c>
      <c r="F41" s="138"/>
      <c r="G41" s="38"/>
      <c r="H41" s="39"/>
      <c r="I41" s="7">
        <v>44.2</v>
      </c>
      <c r="J41" s="145">
        <f t="shared" si="8"/>
        <v>44.2</v>
      </c>
      <c r="K41" s="47">
        <f t="shared" si="3"/>
        <v>0</v>
      </c>
      <c r="L41" s="7">
        <f t="shared" si="4"/>
        <v>431.39</v>
      </c>
      <c r="M41" s="7">
        <f t="shared" si="9"/>
        <v>431.39</v>
      </c>
      <c r="N41" s="7">
        <f t="shared" si="6"/>
        <v>431.39</v>
      </c>
      <c r="O41" s="146">
        <f t="shared" si="7"/>
        <v>0</v>
      </c>
    </row>
    <row r="42" spans="1:15" ht="25.5">
      <c r="A42" s="134" t="s">
        <v>197</v>
      </c>
      <c r="B42" s="148" t="s">
        <v>131</v>
      </c>
      <c r="C42" s="136" t="s">
        <v>11</v>
      </c>
      <c r="D42" s="202">
        <v>329.84</v>
      </c>
      <c r="E42" s="137">
        <v>0.83</v>
      </c>
      <c r="F42" s="138"/>
      <c r="G42" s="38"/>
      <c r="H42" s="39"/>
      <c r="I42" s="7">
        <v>0.83</v>
      </c>
      <c r="J42" s="145">
        <f t="shared" si="8"/>
        <v>0.83</v>
      </c>
      <c r="K42" s="47">
        <f t="shared" si="3"/>
        <v>0</v>
      </c>
      <c r="L42" s="7">
        <f t="shared" si="4"/>
        <v>273.77</v>
      </c>
      <c r="M42" s="7">
        <f t="shared" si="9"/>
        <v>273.77</v>
      </c>
      <c r="N42" s="7">
        <f t="shared" si="6"/>
        <v>273.77</v>
      </c>
      <c r="O42" s="146">
        <f t="shared" si="7"/>
        <v>0</v>
      </c>
    </row>
    <row r="43" spans="1:15">
      <c r="A43" s="134" t="s">
        <v>200</v>
      </c>
      <c r="B43" s="148" t="s">
        <v>132</v>
      </c>
      <c r="C43" s="136" t="s">
        <v>11</v>
      </c>
      <c r="D43" s="202">
        <v>92.41</v>
      </c>
      <c r="E43" s="137">
        <v>0.83</v>
      </c>
      <c r="F43" s="138"/>
      <c r="G43" s="38"/>
      <c r="H43" s="39"/>
      <c r="I43" s="7">
        <v>0.83</v>
      </c>
      <c r="J43" s="145">
        <f t="shared" si="8"/>
        <v>0.83</v>
      </c>
      <c r="K43" s="47">
        <f t="shared" si="3"/>
        <v>0</v>
      </c>
      <c r="L43" s="7">
        <f t="shared" si="4"/>
        <v>76.7</v>
      </c>
      <c r="M43" s="7">
        <f t="shared" si="9"/>
        <v>76.7</v>
      </c>
      <c r="N43" s="7">
        <f t="shared" si="6"/>
        <v>76.7</v>
      </c>
      <c r="O43" s="146">
        <f t="shared" si="7"/>
        <v>0</v>
      </c>
    </row>
    <row r="44" spans="1:15" ht="25.5">
      <c r="A44" s="134" t="s">
        <v>201</v>
      </c>
      <c r="B44" s="148" t="s">
        <v>199</v>
      </c>
      <c r="C44" s="136" t="s">
        <v>8</v>
      </c>
      <c r="D44" s="202">
        <v>9.2899999999999991</v>
      </c>
      <c r="E44" s="137">
        <v>13.39</v>
      </c>
      <c r="F44" s="138"/>
      <c r="G44" s="38"/>
      <c r="H44" s="39"/>
      <c r="I44" s="7">
        <v>13.39</v>
      </c>
      <c r="J44" s="145">
        <f t="shared" si="8"/>
        <v>13.39</v>
      </c>
      <c r="K44" s="47">
        <f t="shared" si="3"/>
        <v>0</v>
      </c>
      <c r="L44" s="7">
        <f t="shared" si="4"/>
        <v>124.39</v>
      </c>
      <c r="M44" s="7">
        <f t="shared" si="9"/>
        <v>124.39</v>
      </c>
      <c r="N44" s="7">
        <f t="shared" si="6"/>
        <v>124.39</v>
      </c>
      <c r="O44" s="146">
        <f t="shared" si="7"/>
        <v>0</v>
      </c>
    </row>
    <row r="45" spans="1:15">
      <c r="A45" s="134"/>
      <c r="B45" s="148"/>
      <c r="C45" s="136"/>
      <c r="D45" s="137"/>
      <c r="E45" s="137"/>
      <c r="F45" s="138"/>
      <c r="G45" s="138"/>
      <c r="H45" s="147"/>
      <c r="I45" s="7"/>
      <c r="J45" s="8"/>
      <c r="K45" s="47"/>
      <c r="L45" s="9">
        <f>SUM(L23,L34,L38)</f>
        <v>6480.72</v>
      </c>
      <c r="M45" s="9">
        <f>SUM(M23:M44)</f>
        <v>6480.7200000000012</v>
      </c>
      <c r="N45" s="9">
        <f>SUM(N23:N44)</f>
        <v>6480.7200000000012</v>
      </c>
      <c r="O45" s="127"/>
    </row>
    <row r="46" spans="1:15">
      <c r="A46" s="201">
        <v>4</v>
      </c>
      <c r="B46" s="200" t="s">
        <v>139</v>
      </c>
      <c r="C46" s="129"/>
      <c r="D46" s="130"/>
      <c r="E46" s="128"/>
      <c r="F46" s="131"/>
      <c r="G46" s="131"/>
      <c r="H46" s="132"/>
      <c r="I46" s="42"/>
      <c r="J46" s="47"/>
      <c r="K46" s="59"/>
      <c r="L46" s="45"/>
      <c r="M46" s="42"/>
      <c r="N46" s="42"/>
      <c r="O46" s="117">
        <f>SUM(O47:O58)</f>
        <v>0</v>
      </c>
    </row>
    <row r="47" spans="1:15">
      <c r="A47" s="154" t="s">
        <v>17</v>
      </c>
      <c r="B47" s="155" t="s">
        <v>140</v>
      </c>
      <c r="C47" s="156"/>
      <c r="D47" s="157"/>
      <c r="E47" s="157"/>
      <c r="F47" s="158"/>
      <c r="G47" s="51"/>
      <c r="H47" s="52">
        <v>42.63</v>
      </c>
      <c r="I47" s="48"/>
      <c r="J47" s="49"/>
      <c r="K47" s="49"/>
      <c r="L47" s="50">
        <f>SUM(L48:L52)</f>
        <v>1519.9599999999998</v>
      </c>
      <c r="M47" s="50">
        <f>SUM(M48:M52)</f>
        <v>1519.9599999999998</v>
      </c>
      <c r="N47" s="50">
        <f>SUM(N48:N52)</f>
        <v>1519.9599999999998</v>
      </c>
      <c r="O47" s="159"/>
    </row>
    <row r="48" spans="1:15" ht="51">
      <c r="A48" s="134" t="s">
        <v>141</v>
      </c>
      <c r="B48" s="148" t="s">
        <v>152</v>
      </c>
      <c r="C48" s="136" t="s">
        <v>8</v>
      </c>
      <c r="D48" s="202">
        <v>26.13</v>
      </c>
      <c r="E48" s="137">
        <v>16.8</v>
      </c>
      <c r="F48" s="138"/>
      <c r="G48" s="142">
        <v>0</v>
      </c>
      <c r="H48" s="147"/>
      <c r="I48" s="7">
        <v>16.8</v>
      </c>
      <c r="J48" s="8">
        <f>I48+G48</f>
        <v>16.8</v>
      </c>
      <c r="K48" s="47">
        <f t="shared" ref="K48:K52" si="10">E48-J48</f>
        <v>0</v>
      </c>
      <c r="L48" s="7">
        <f t="shared" ref="L48:L58" si="11">ROUND(E48*D48,2)</f>
        <v>438.98</v>
      </c>
      <c r="M48" s="7">
        <f t="shared" ref="M48:M58" si="12">ROUND(I48*D48,2)</f>
        <v>438.98</v>
      </c>
      <c r="N48" s="7">
        <f t="shared" ref="N48:N58" si="13">ROUND(J48*D48,2)</f>
        <v>438.98</v>
      </c>
      <c r="O48" s="146">
        <f t="shared" ref="O48:O52" si="14">L48-N48</f>
        <v>0</v>
      </c>
    </row>
    <row r="49" spans="1:15" ht="38.25">
      <c r="A49" s="134" t="s">
        <v>142</v>
      </c>
      <c r="B49" s="148" t="s">
        <v>138</v>
      </c>
      <c r="C49" s="136" t="s">
        <v>19</v>
      </c>
      <c r="D49" s="202">
        <v>9.06</v>
      </c>
      <c r="E49" s="137">
        <v>51.3</v>
      </c>
      <c r="F49" s="138"/>
      <c r="G49" s="142">
        <v>0</v>
      </c>
      <c r="H49" s="39">
        <v>15.73</v>
      </c>
      <c r="I49" s="170">
        <v>51.3</v>
      </c>
      <c r="J49" s="8">
        <f t="shared" ref="J49:J52" si="15">I49+G49</f>
        <v>51.3</v>
      </c>
      <c r="K49" s="47">
        <f t="shared" si="10"/>
        <v>0</v>
      </c>
      <c r="L49" s="7">
        <f t="shared" si="11"/>
        <v>464.78</v>
      </c>
      <c r="M49" s="7">
        <f t="shared" si="12"/>
        <v>464.78</v>
      </c>
      <c r="N49" s="7">
        <f t="shared" si="13"/>
        <v>464.78</v>
      </c>
      <c r="O49" s="146">
        <f t="shared" si="14"/>
        <v>0</v>
      </c>
    </row>
    <row r="50" spans="1:15" ht="38.25">
      <c r="A50" s="134" t="s">
        <v>143</v>
      </c>
      <c r="B50" s="148" t="s">
        <v>136</v>
      </c>
      <c r="C50" s="136" t="s">
        <v>19</v>
      </c>
      <c r="D50" s="202">
        <v>12.13</v>
      </c>
      <c r="E50" s="137">
        <v>23.3</v>
      </c>
      <c r="F50" s="138"/>
      <c r="G50" s="142">
        <v>0</v>
      </c>
      <c r="H50" s="39">
        <v>47.99</v>
      </c>
      <c r="I50" s="170">
        <v>23.3</v>
      </c>
      <c r="J50" s="8">
        <f t="shared" si="15"/>
        <v>23.3</v>
      </c>
      <c r="K50" s="47">
        <f t="shared" si="10"/>
        <v>0</v>
      </c>
      <c r="L50" s="7">
        <f t="shared" si="11"/>
        <v>282.63</v>
      </c>
      <c r="M50" s="7">
        <f t="shared" si="12"/>
        <v>282.63</v>
      </c>
      <c r="N50" s="7">
        <f t="shared" si="13"/>
        <v>282.63</v>
      </c>
      <c r="O50" s="146">
        <f t="shared" si="14"/>
        <v>0</v>
      </c>
    </row>
    <row r="51" spans="1:15" ht="25.5">
      <c r="A51" s="134" t="s">
        <v>144</v>
      </c>
      <c r="B51" s="135" t="s">
        <v>131</v>
      </c>
      <c r="C51" s="136" t="s">
        <v>11</v>
      </c>
      <c r="D51" s="202">
        <v>329.84</v>
      </c>
      <c r="E51" s="137">
        <v>0.79</v>
      </c>
      <c r="F51" s="138"/>
      <c r="G51" s="142">
        <v>0</v>
      </c>
      <c r="H51" s="39">
        <v>938.58</v>
      </c>
      <c r="I51" s="170">
        <v>0.79</v>
      </c>
      <c r="J51" s="8">
        <f t="shared" si="15"/>
        <v>0.79</v>
      </c>
      <c r="K51" s="47">
        <f t="shared" si="10"/>
        <v>0</v>
      </c>
      <c r="L51" s="7">
        <f t="shared" si="11"/>
        <v>260.57</v>
      </c>
      <c r="M51" s="7">
        <f t="shared" si="12"/>
        <v>260.57</v>
      </c>
      <c r="N51" s="7">
        <f t="shared" si="13"/>
        <v>260.57</v>
      </c>
      <c r="O51" s="146">
        <f t="shared" si="14"/>
        <v>0</v>
      </c>
    </row>
    <row r="52" spans="1:15">
      <c r="A52" s="134" t="s">
        <v>145</v>
      </c>
      <c r="B52" s="148" t="s">
        <v>132</v>
      </c>
      <c r="C52" s="136" t="s">
        <v>11</v>
      </c>
      <c r="D52" s="202">
        <v>92.41</v>
      </c>
      <c r="E52" s="137">
        <v>0.79</v>
      </c>
      <c r="F52" s="138"/>
      <c r="G52" s="142">
        <v>0</v>
      </c>
      <c r="H52" s="147"/>
      <c r="I52" s="170">
        <v>0.79</v>
      </c>
      <c r="J52" s="8">
        <f t="shared" si="15"/>
        <v>0.79</v>
      </c>
      <c r="K52" s="47">
        <f t="shared" si="10"/>
        <v>0</v>
      </c>
      <c r="L52" s="7">
        <f t="shared" si="11"/>
        <v>73</v>
      </c>
      <c r="M52" s="7">
        <f t="shared" si="12"/>
        <v>73</v>
      </c>
      <c r="N52" s="7">
        <f t="shared" si="13"/>
        <v>73</v>
      </c>
      <c r="O52" s="149">
        <f t="shared" si="14"/>
        <v>0</v>
      </c>
    </row>
    <row r="53" spans="1:15">
      <c r="A53" s="154" t="s">
        <v>18</v>
      </c>
      <c r="B53" s="155" t="s">
        <v>146</v>
      </c>
      <c r="C53" s="156"/>
      <c r="D53" s="157"/>
      <c r="E53" s="157"/>
      <c r="F53" s="158"/>
      <c r="G53" s="51"/>
      <c r="H53" s="52">
        <v>42.63</v>
      </c>
      <c r="I53" s="48"/>
      <c r="J53" s="49"/>
      <c r="K53" s="49"/>
      <c r="L53" s="50">
        <f>SUM(L54:L58)</f>
        <v>1513.6000000000001</v>
      </c>
      <c r="M53" s="50">
        <f>SUM(M54:M58)</f>
        <v>1513.6000000000001</v>
      </c>
      <c r="N53" s="50">
        <f>SUM(N54:N58)</f>
        <v>1513.6000000000001</v>
      </c>
      <c r="O53" s="159"/>
    </row>
    <row r="54" spans="1:15" ht="51">
      <c r="A54" s="134" t="s">
        <v>147</v>
      </c>
      <c r="B54" s="148" t="s">
        <v>152</v>
      </c>
      <c r="C54" s="136" t="s">
        <v>8</v>
      </c>
      <c r="D54" s="202">
        <v>26.13</v>
      </c>
      <c r="E54" s="137">
        <v>16.75</v>
      </c>
      <c r="F54" s="138"/>
      <c r="G54" s="142">
        <v>0</v>
      </c>
      <c r="H54" s="39">
        <v>938.58</v>
      </c>
      <c r="I54" s="7">
        <v>16.75</v>
      </c>
      <c r="J54" s="8">
        <f>I54+'[6]1'!J40</f>
        <v>16.75</v>
      </c>
      <c r="K54" s="47">
        <f t="shared" ref="K54:K58" si="16">E54-J54</f>
        <v>0</v>
      </c>
      <c r="L54" s="7">
        <f t="shared" si="11"/>
        <v>437.68</v>
      </c>
      <c r="M54" s="7">
        <f t="shared" si="12"/>
        <v>437.68</v>
      </c>
      <c r="N54" s="7">
        <f t="shared" si="13"/>
        <v>437.68</v>
      </c>
      <c r="O54" s="146">
        <f t="shared" ref="O54:O58" si="17">L54-N54</f>
        <v>0</v>
      </c>
    </row>
    <row r="55" spans="1:15" ht="38.25">
      <c r="A55" s="134" t="s">
        <v>148</v>
      </c>
      <c r="B55" s="148" t="s">
        <v>136</v>
      </c>
      <c r="C55" s="136" t="s">
        <v>19</v>
      </c>
      <c r="D55" s="202">
        <v>12.13</v>
      </c>
      <c r="E55" s="137">
        <v>21.3</v>
      </c>
      <c r="F55" s="138"/>
      <c r="G55" s="142">
        <v>0</v>
      </c>
      <c r="H55" s="39">
        <v>7.5</v>
      </c>
      <c r="I55" s="7">
        <v>21.3</v>
      </c>
      <c r="J55" s="8">
        <f>G55+I55</f>
        <v>21.3</v>
      </c>
      <c r="K55" s="47">
        <f t="shared" si="16"/>
        <v>0</v>
      </c>
      <c r="L55" s="7">
        <f t="shared" si="11"/>
        <v>258.37</v>
      </c>
      <c r="M55" s="7">
        <f t="shared" si="12"/>
        <v>258.37</v>
      </c>
      <c r="N55" s="7">
        <f t="shared" si="13"/>
        <v>258.37</v>
      </c>
      <c r="O55" s="149">
        <f t="shared" si="17"/>
        <v>0</v>
      </c>
    </row>
    <row r="56" spans="1:15" ht="38.25">
      <c r="A56" s="134" t="s">
        <v>149</v>
      </c>
      <c r="B56" s="148" t="s">
        <v>137</v>
      </c>
      <c r="C56" s="136" t="s">
        <v>19</v>
      </c>
      <c r="D56" s="202">
        <v>9.76</v>
      </c>
      <c r="E56" s="137">
        <v>41.8</v>
      </c>
      <c r="F56" s="138"/>
      <c r="G56" s="142">
        <v>0</v>
      </c>
      <c r="H56" s="147"/>
      <c r="I56" s="10">
        <v>41.8</v>
      </c>
      <c r="J56" s="8">
        <f t="shared" ref="J56:J58" si="18">G56+I56</f>
        <v>41.8</v>
      </c>
      <c r="K56" s="47">
        <f t="shared" si="16"/>
        <v>0</v>
      </c>
      <c r="L56" s="7">
        <f t="shared" si="11"/>
        <v>407.97</v>
      </c>
      <c r="M56" s="7">
        <f t="shared" si="12"/>
        <v>407.97</v>
      </c>
      <c r="N56" s="7">
        <f t="shared" si="13"/>
        <v>407.97</v>
      </c>
      <c r="O56" s="149">
        <f t="shared" si="17"/>
        <v>0</v>
      </c>
    </row>
    <row r="57" spans="1:15" ht="25.5">
      <c r="A57" s="134" t="s">
        <v>150</v>
      </c>
      <c r="B57" s="148" t="s">
        <v>131</v>
      </c>
      <c r="C57" s="136" t="s">
        <v>11</v>
      </c>
      <c r="D57" s="202">
        <v>329.84</v>
      </c>
      <c r="E57" s="137">
        <v>0.97</v>
      </c>
      <c r="F57" s="138"/>
      <c r="G57" s="142">
        <v>0</v>
      </c>
      <c r="H57" s="147"/>
      <c r="I57" s="10">
        <v>0.97</v>
      </c>
      <c r="J57" s="8">
        <f t="shared" si="18"/>
        <v>0.97</v>
      </c>
      <c r="K57" s="47">
        <f t="shared" si="16"/>
        <v>0</v>
      </c>
      <c r="L57" s="7">
        <f t="shared" si="11"/>
        <v>319.94</v>
      </c>
      <c r="M57" s="7">
        <f t="shared" si="12"/>
        <v>319.94</v>
      </c>
      <c r="N57" s="7">
        <f t="shared" si="13"/>
        <v>319.94</v>
      </c>
      <c r="O57" s="149">
        <f t="shared" si="17"/>
        <v>0</v>
      </c>
    </row>
    <row r="58" spans="1:15">
      <c r="A58" s="134" t="s">
        <v>151</v>
      </c>
      <c r="B58" s="148" t="s">
        <v>132</v>
      </c>
      <c r="C58" s="136" t="s">
        <v>11</v>
      </c>
      <c r="D58" s="202">
        <v>92.41</v>
      </c>
      <c r="E58" s="137">
        <v>0.97</v>
      </c>
      <c r="F58" s="138"/>
      <c r="G58" s="142">
        <v>0</v>
      </c>
      <c r="H58" s="147"/>
      <c r="I58" s="10">
        <v>0.97</v>
      </c>
      <c r="J58" s="8">
        <f t="shared" si="18"/>
        <v>0.97</v>
      </c>
      <c r="K58" s="47">
        <f t="shared" si="16"/>
        <v>0</v>
      </c>
      <c r="L58" s="7">
        <f t="shared" si="11"/>
        <v>89.64</v>
      </c>
      <c r="M58" s="7">
        <f t="shared" si="12"/>
        <v>89.64</v>
      </c>
      <c r="N58" s="7">
        <f t="shared" si="13"/>
        <v>89.64</v>
      </c>
      <c r="O58" s="149">
        <f t="shared" si="17"/>
        <v>0</v>
      </c>
    </row>
    <row r="59" spans="1:15">
      <c r="A59" s="134"/>
      <c r="B59" s="148"/>
      <c r="C59" s="136"/>
      <c r="D59" s="137"/>
      <c r="E59" s="137"/>
      <c r="F59" s="138"/>
      <c r="G59" s="38"/>
      <c r="H59" s="39"/>
      <c r="I59" s="10"/>
      <c r="J59" s="8"/>
      <c r="K59" s="47"/>
      <c r="L59" s="9">
        <f>SUM(L53,L47)</f>
        <v>3033.56</v>
      </c>
      <c r="M59" s="9">
        <f t="shared" ref="M59:N59" si="19">SUM(M53,M47)</f>
        <v>3033.56</v>
      </c>
      <c r="N59" s="9">
        <f t="shared" si="19"/>
        <v>3033.56</v>
      </c>
      <c r="O59" s="127"/>
    </row>
    <row r="60" spans="1:15">
      <c r="A60" s="201">
        <v>5</v>
      </c>
      <c r="B60" s="200" t="s">
        <v>20</v>
      </c>
      <c r="C60" s="129"/>
      <c r="D60" s="130"/>
      <c r="E60" s="128"/>
      <c r="F60" s="131"/>
      <c r="G60" s="44"/>
      <c r="H60" s="45">
        <v>938.58</v>
      </c>
      <c r="I60" s="46"/>
      <c r="J60" s="47"/>
      <c r="K60" s="59"/>
      <c r="L60" s="42"/>
      <c r="M60" s="42"/>
      <c r="N60" s="42"/>
      <c r="O60" s="117">
        <f>SUM(O61:O64)</f>
        <v>667.65</v>
      </c>
    </row>
    <row r="61" spans="1:15" ht="51">
      <c r="A61" s="134" t="s">
        <v>21</v>
      </c>
      <c r="B61" s="135" t="s">
        <v>153</v>
      </c>
      <c r="C61" s="136" t="s">
        <v>8</v>
      </c>
      <c r="D61" s="203">
        <v>30.84</v>
      </c>
      <c r="E61" s="141">
        <v>76.650000000000006</v>
      </c>
      <c r="F61" s="138"/>
      <c r="G61" s="142">
        <v>0</v>
      </c>
      <c r="H61" s="147"/>
      <c r="I61" s="10">
        <v>66.47</v>
      </c>
      <c r="J61" s="8">
        <f t="shared" ref="J61" si="20">G61+I61</f>
        <v>66.47</v>
      </c>
      <c r="K61" s="47">
        <f>E61-J61</f>
        <v>10.180000000000007</v>
      </c>
      <c r="L61" s="7">
        <f>ROUND(E61*D61,2)</f>
        <v>2363.89</v>
      </c>
      <c r="M61" s="7">
        <f>ROUND(I61*D61,2)</f>
        <v>2049.9299999999998</v>
      </c>
      <c r="N61" s="7">
        <f>ROUND(J61*D61,2)</f>
        <v>2049.9299999999998</v>
      </c>
      <c r="O61" s="146">
        <f t="shared" ref="O61:O64" si="21">L61-N61</f>
        <v>313.96000000000004</v>
      </c>
    </row>
    <row r="62" spans="1:15" ht="25.5">
      <c r="A62" s="134" t="s">
        <v>202</v>
      </c>
      <c r="B62" s="135" t="s">
        <v>205</v>
      </c>
      <c r="C62" s="136" t="s">
        <v>13</v>
      </c>
      <c r="D62" s="203">
        <v>46.4</v>
      </c>
      <c r="E62" s="141">
        <v>1.3</v>
      </c>
      <c r="F62" s="138"/>
      <c r="G62" s="142"/>
      <c r="H62" s="147"/>
      <c r="I62" s="10"/>
      <c r="J62" s="8"/>
      <c r="K62" s="47">
        <f t="shared" ref="K62:K64" si="22">E62-J62</f>
        <v>1.3</v>
      </c>
      <c r="L62" s="7">
        <f t="shared" ref="L62:L64" si="23">ROUND(E62*D62,2)</f>
        <v>60.32</v>
      </c>
      <c r="M62" s="7">
        <f t="shared" ref="M62:M64" si="24">ROUND(I62*D62,2)</f>
        <v>0</v>
      </c>
      <c r="N62" s="7">
        <f t="shared" ref="N62:N64" si="25">ROUND(J62*D62,2)</f>
        <v>0</v>
      </c>
      <c r="O62" s="146">
        <f t="shared" si="21"/>
        <v>60.32</v>
      </c>
    </row>
    <row r="63" spans="1:15" ht="25.5">
      <c r="A63" s="134" t="s">
        <v>203</v>
      </c>
      <c r="B63" s="135" t="s">
        <v>206</v>
      </c>
      <c r="C63" s="136" t="s">
        <v>13</v>
      </c>
      <c r="D63" s="203">
        <v>44.19</v>
      </c>
      <c r="E63" s="141">
        <v>1.3</v>
      </c>
      <c r="F63" s="138"/>
      <c r="G63" s="142"/>
      <c r="H63" s="147"/>
      <c r="I63" s="10"/>
      <c r="J63" s="8"/>
      <c r="K63" s="47">
        <f t="shared" si="22"/>
        <v>1.3</v>
      </c>
      <c r="L63" s="7">
        <f t="shared" si="23"/>
        <v>57.45</v>
      </c>
      <c r="M63" s="7">
        <f t="shared" si="24"/>
        <v>0</v>
      </c>
      <c r="N63" s="7">
        <f t="shared" si="25"/>
        <v>0</v>
      </c>
      <c r="O63" s="146">
        <f t="shared" si="21"/>
        <v>57.45</v>
      </c>
    </row>
    <row r="64" spans="1:15" ht="25.5">
      <c r="A64" s="134" t="s">
        <v>204</v>
      </c>
      <c r="B64" s="135" t="s">
        <v>207</v>
      </c>
      <c r="C64" s="136" t="s">
        <v>13</v>
      </c>
      <c r="D64" s="203">
        <v>45.37</v>
      </c>
      <c r="E64" s="141">
        <v>5.2</v>
      </c>
      <c r="F64" s="138"/>
      <c r="G64" s="142"/>
      <c r="H64" s="147"/>
      <c r="I64" s="10">
        <v>4</v>
      </c>
      <c r="J64" s="8"/>
      <c r="K64" s="47">
        <f t="shared" si="22"/>
        <v>5.2</v>
      </c>
      <c r="L64" s="7">
        <f t="shared" si="23"/>
        <v>235.92</v>
      </c>
      <c r="M64" s="7"/>
      <c r="N64" s="7">
        <f t="shared" si="25"/>
        <v>0</v>
      </c>
      <c r="O64" s="146">
        <f t="shared" si="21"/>
        <v>235.92</v>
      </c>
    </row>
    <row r="65" spans="1:15">
      <c r="A65" s="134"/>
      <c r="B65" s="135"/>
      <c r="C65" s="136"/>
      <c r="D65" s="137"/>
      <c r="E65" s="137"/>
      <c r="F65" s="138"/>
      <c r="G65" s="38"/>
      <c r="H65" s="147"/>
      <c r="I65" s="10"/>
      <c r="J65" s="8"/>
      <c r="K65" s="47"/>
      <c r="L65" s="9">
        <f>SUM(L61:L64)</f>
        <v>2717.58</v>
      </c>
      <c r="M65" s="9">
        <f t="shared" ref="M65:N65" si="26">SUM(M61:M64)</f>
        <v>2049.9299999999998</v>
      </c>
      <c r="N65" s="9">
        <f t="shared" si="26"/>
        <v>2049.9299999999998</v>
      </c>
      <c r="O65" s="127"/>
    </row>
    <row r="66" spans="1:15">
      <c r="A66" s="201">
        <v>6</v>
      </c>
      <c r="B66" s="200" t="s">
        <v>14</v>
      </c>
      <c r="C66" s="129"/>
      <c r="D66" s="130"/>
      <c r="E66" s="128"/>
      <c r="F66" s="131"/>
      <c r="G66" s="44"/>
      <c r="H66" s="45">
        <v>85.18</v>
      </c>
      <c r="I66" s="46"/>
      <c r="J66" s="47"/>
      <c r="K66" s="59"/>
      <c r="L66" s="42"/>
      <c r="M66" s="42"/>
      <c r="N66" s="42"/>
      <c r="O66" s="117">
        <f>SUM(O67:O73)</f>
        <v>3555.9600000000005</v>
      </c>
    </row>
    <row r="67" spans="1:15" ht="51">
      <c r="A67" s="134" t="s">
        <v>22</v>
      </c>
      <c r="B67" s="148" t="s">
        <v>211</v>
      </c>
      <c r="C67" s="136" t="s">
        <v>8</v>
      </c>
      <c r="D67" s="203">
        <v>15.01</v>
      </c>
      <c r="E67" s="141">
        <v>31.92</v>
      </c>
      <c r="F67" s="138"/>
      <c r="G67" s="138">
        <v>0</v>
      </c>
      <c r="H67" s="147"/>
      <c r="I67" s="10">
        <v>0</v>
      </c>
      <c r="J67" s="8">
        <f>I67+G67</f>
        <v>0</v>
      </c>
      <c r="K67" s="47">
        <f t="shared" ref="K67:K72" si="27">E67-J67</f>
        <v>31.92</v>
      </c>
      <c r="L67" s="205">
        <f>ROUND(E67*D67,2)</f>
        <v>479.12</v>
      </c>
      <c r="M67" s="7">
        <f>ROUND(I67*D67,2)</f>
        <v>0</v>
      </c>
      <c r="N67" s="7">
        <f>ROUND(J67*D67,2)</f>
        <v>0</v>
      </c>
      <c r="O67" s="149">
        <f t="shared" ref="O67:O73" si="28">L67-N67</f>
        <v>479.12</v>
      </c>
    </row>
    <row r="68" spans="1:15" ht="38.25">
      <c r="A68" s="134" t="s">
        <v>23</v>
      </c>
      <c r="B68" s="148" t="s">
        <v>212</v>
      </c>
      <c r="C68" s="136" t="s">
        <v>8</v>
      </c>
      <c r="D68" s="203">
        <v>14.09</v>
      </c>
      <c r="E68" s="141">
        <v>31.92</v>
      </c>
      <c r="F68" s="138"/>
      <c r="G68" s="138">
        <v>0</v>
      </c>
      <c r="H68" s="147"/>
      <c r="I68" s="8">
        <v>0</v>
      </c>
      <c r="J68" s="8">
        <f t="shared" ref="J68:J73" si="29">I68+G68</f>
        <v>0</v>
      </c>
      <c r="K68" s="47">
        <f t="shared" si="27"/>
        <v>31.92</v>
      </c>
      <c r="L68" s="205">
        <f>ROUND(E68*D68,2)</f>
        <v>449.75</v>
      </c>
      <c r="M68" s="7">
        <f>ROUND(I68*D68,2)</f>
        <v>0</v>
      </c>
      <c r="N68" s="7">
        <f t="shared" ref="N68:N73" si="30">ROUND(J68*D68,2)</f>
        <v>0</v>
      </c>
      <c r="O68" s="149">
        <f t="shared" si="28"/>
        <v>449.75</v>
      </c>
    </row>
    <row r="69" spans="1:15" ht="51">
      <c r="A69" s="134" t="s">
        <v>154</v>
      </c>
      <c r="B69" s="148" t="s">
        <v>213</v>
      </c>
      <c r="C69" s="136" t="s">
        <v>8</v>
      </c>
      <c r="D69" s="203">
        <v>39.869999999999997</v>
      </c>
      <c r="E69" s="141">
        <v>31.92</v>
      </c>
      <c r="F69" s="138"/>
      <c r="G69" s="138">
        <v>0</v>
      </c>
      <c r="H69" s="147"/>
      <c r="I69" s="8">
        <v>0</v>
      </c>
      <c r="J69" s="8">
        <f t="shared" si="29"/>
        <v>0</v>
      </c>
      <c r="K69" s="47">
        <f t="shared" si="27"/>
        <v>31.92</v>
      </c>
      <c r="L69" s="205">
        <f t="shared" ref="L69:L73" si="31">ROUND(E69*D69,2)</f>
        <v>1272.6500000000001</v>
      </c>
      <c r="M69" s="7">
        <f t="shared" ref="M69:M73" si="32">ROUND(I69*D69,2)</f>
        <v>0</v>
      </c>
      <c r="N69" s="7">
        <f t="shared" si="30"/>
        <v>0</v>
      </c>
      <c r="O69" s="149">
        <f t="shared" si="28"/>
        <v>1272.6500000000001</v>
      </c>
    </row>
    <row r="70" spans="1:15" ht="25.5">
      <c r="A70" s="134" t="s">
        <v>155</v>
      </c>
      <c r="B70" s="148" t="s">
        <v>214</v>
      </c>
      <c r="C70" s="136" t="s">
        <v>13</v>
      </c>
      <c r="D70" s="203">
        <v>24.68</v>
      </c>
      <c r="E70" s="141">
        <v>16.25</v>
      </c>
      <c r="F70" s="138"/>
      <c r="G70" s="138"/>
      <c r="H70" s="147"/>
      <c r="I70" s="8"/>
      <c r="J70" s="8">
        <f t="shared" si="29"/>
        <v>0</v>
      </c>
      <c r="K70" s="47">
        <f t="shared" si="27"/>
        <v>16.25</v>
      </c>
      <c r="L70" s="205">
        <f t="shared" si="31"/>
        <v>401.05</v>
      </c>
      <c r="M70" s="7">
        <f t="shared" si="32"/>
        <v>0</v>
      </c>
      <c r="N70" s="7">
        <f t="shared" si="30"/>
        <v>0</v>
      </c>
      <c r="O70" s="149">
        <f t="shared" si="28"/>
        <v>401.05</v>
      </c>
    </row>
    <row r="71" spans="1:15" ht="25.5">
      <c r="A71" s="134" t="s">
        <v>208</v>
      </c>
      <c r="B71" s="148" t="s">
        <v>157</v>
      </c>
      <c r="C71" s="136" t="s">
        <v>13</v>
      </c>
      <c r="D71" s="203">
        <v>39.71</v>
      </c>
      <c r="E71" s="141">
        <v>6.65</v>
      </c>
      <c r="F71" s="138"/>
      <c r="G71" s="138"/>
      <c r="H71" s="147"/>
      <c r="I71" s="8"/>
      <c r="J71" s="8">
        <f t="shared" si="29"/>
        <v>0</v>
      </c>
      <c r="K71" s="47">
        <f t="shared" si="27"/>
        <v>6.65</v>
      </c>
      <c r="L71" s="205">
        <f t="shared" si="31"/>
        <v>264.07</v>
      </c>
      <c r="M71" s="7">
        <f t="shared" si="32"/>
        <v>0</v>
      </c>
      <c r="N71" s="7">
        <f t="shared" si="30"/>
        <v>0</v>
      </c>
      <c r="O71" s="149">
        <f t="shared" si="28"/>
        <v>264.07</v>
      </c>
    </row>
    <row r="72" spans="1:15" ht="38.25">
      <c r="A72" s="134" t="s">
        <v>209</v>
      </c>
      <c r="B72" s="148" t="s">
        <v>215</v>
      </c>
      <c r="C72" s="136" t="s">
        <v>8</v>
      </c>
      <c r="D72" s="203">
        <v>56.85</v>
      </c>
      <c r="E72" s="141">
        <v>30.26</v>
      </c>
      <c r="F72" s="138"/>
      <c r="G72" s="138"/>
      <c r="H72" s="147"/>
      <c r="I72" s="8">
        <v>30.26</v>
      </c>
      <c r="J72" s="8">
        <f t="shared" si="29"/>
        <v>30.26</v>
      </c>
      <c r="K72" s="47">
        <f t="shared" si="27"/>
        <v>0</v>
      </c>
      <c r="L72" s="205">
        <f t="shared" si="31"/>
        <v>1720.28</v>
      </c>
      <c r="M72" s="7">
        <f t="shared" si="32"/>
        <v>1720.28</v>
      </c>
      <c r="N72" s="7">
        <f t="shared" si="30"/>
        <v>1720.28</v>
      </c>
      <c r="O72" s="149">
        <f t="shared" si="28"/>
        <v>0</v>
      </c>
    </row>
    <row r="73" spans="1:15" ht="25.5">
      <c r="A73" s="134" t="s">
        <v>210</v>
      </c>
      <c r="B73" s="148" t="s">
        <v>156</v>
      </c>
      <c r="C73" s="136" t="s">
        <v>8</v>
      </c>
      <c r="D73" s="203">
        <v>22.78</v>
      </c>
      <c r="E73" s="141">
        <v>30.26</v>
      </c>
      <c r="F73" s="138"/>
      <c r="G73" s="208"/>
      <c r="H73" s="147"/>
      <c r="I73" s="207"/>
      <c r="J73" s="8">
        <f t="shared" si="29"/>
        <v>0</v>
      </c>
      <c r="K73" s="47">
        <f>E73-J73</f>
        <v>30.26</v>
      </c>
      <c r="L73" s="205">
        <f t="shared" si="31"/>
        <v>689.32</v>
      </c>
      <c r="M73" s="7">
        <f t="shared" si="32"/>
        <v>0</v>
      </c>
      <c r="N73" s="7">
        <f t="shared" si="30"/>
        <v>0</v>
      </c>
      <c r="O73" s="149">
        <f t="shared" si="28"/>
        <v>689.32</v>
      </c>
    </row>
    <row r="74" spans="1:15">
      <c r="A74" s="134"/>
      <c r="B74" s="148"/>
      <c r="C74" s="136"/>
      <c r="D74" s="137"/>
      <c r="E74" s="137"/>
      <c r="F74" s="138"/>
      <c r="G74" s="138"/>
      <c r="H74" s="147"/>
      <c r="I74" s="10"/>
      <c r="J74" s="8"/>
      <c r="K74" s="47"/>
      <c r="L74" s="9">
        <f>SUM(L67:L73)</f>
        <v>5276.24</v>
      </c>
      <c r="M74" s="9">
        <f>SUM(M67:M73)</f>
        <v>1720.28</v>
      </c>
      <c r="N74" s="9">
        <f>SUM(N67:N73)</f>
        <v>1720.28</v>
      </c>
      <c r="O74" s="127"/>
    </row>
    <row r="75" spans="1:15">
      <c r="A75" s="201">
        <v>7</v>
      </c>
      <c r="B75" s="200" t="s">
        <v>24</v>
      </c>
      <c r="C75" s="129"/>
      <c r="D75" s="130"/>
      <c r="E75" s="128"/>
      <c r="F75" s="131"/>
      <c r="G75" s="44"/>
      <c r="H75" s="132"/>
      <c r="I75" s="46"/>
      <c r="J75" s="47"/>
      <c r="K75" s="59"/>
      <c r="L75" s="42"/>
      <c r="M75" s="46"/>
      <c r="N75" s="131"/>
      <c r="O75" s="181">
        <f>SUM(O76:O79)</f>
        <v>1666</v>
      </c>
    </row>
    <row r="76" spans="1:15" ht="25.5">
      <c r="A76" s="134" t="s">
        <v>25</v>
      </c>
      <c r="B76" s="135" t="s">
        <v>158</v>
      </c>
      <c r="C76" s="136" t="s">
        <v>8</v>
      </c>
      <c r="D76" s="203">
        <v>13.06</v>
      </c>
      <c r="E76" s="141">
        <v>30.26</v>
      </c>
      <c r="F76" s="138"/>
      <c r="G76" s="163">
        <v>0</v>
      </c>
      <c r="H76" s="39">
        <v>25.61</v>
      </c>
      <c r="I76" s="143">
        <v>30.26</v>
      </c>
      <c r="J76" s="8">
        <f t="shared" ref="J76:J79" si="33">I76+G76</f>
        <v>30.26</v>
      </c>
      <c r="K76" s="47">
        <f t="shared" ref="K76:K86" si="34">E76-J76</f>
        <v>0</v>
      </c>
      <c r="L76" s="7">
        <f t="shared" ref="L76:L86" si="35">ROUND(E76*D76,2)</f>
        <v>395.2</v>
      </c>
      <c r="M76" s="7">
        <f t="shared" ref="M76:M86" si="36">ROUND(I76*D76,2)</f>
        <v>395.2</v>
      </c>
      <c r="N76" s="7">
        <f t="shared" ref="N76:N86" si="37">ROUND(J76*D76,2)</f>
        <v>395.2</v>
      </c>
      <c r="O76" s="146">
        <f t="shared" ref="O76:O86" si="38">L76-N76</f>
        <v>0</v>
      </c>
    </row>
    <row r="77" spans="1:15" ht="38.25">
      <c r="A77" s="134" t="s">
        <v>26</v>
      </c>
      <c r="B77" s="135" t="s">
        <v>159</v>
      </c>
      <c r="C77" s="136" t="s">
        <v>11</v>
      </c>
      <c r="D77" s="203">
        <v>441.68</v>
      </c>
      <c r="E77" s="141">
        <v>1.21</v>
      </c>
      <c r="F77" s="138"/>
      <c r="G77" s="38"/>
      <c r="H77" s="39">
        <v>50.68</v>
      </c>
      <c r="I77" s="10">
        <v>0</v>
      </c>
      <c r="J77" s="8">
        <f t="shared" si="33"/>
        <v>0</v>
      </c>
      <c r="K77" s="47">
        <f t="shared" si="34"/>
        <v>1.21</v>
      </c>
      <c r="L77" s="7">
        <f t="shared" si="35"/>
        <v>534.42999999999995</v>
      </c>
      <c r="M77" s="7">
        <f t="shared" si="36"/>
        <v>0</v>
      </c>
      <c r="N77" s="7">
        <f t="shared" si="37"/>
        <v>0</v>
      </c>
      <c r="O77" s="146">
        <f t="shared" si="38"/>
        <v>534.42999999999995</v>
      </c>
    </row>
    <row r="78" spans="1:15" ht="38.25">
      <c r="A78" s="134" t="s">
        <v>27</v>
      </c>
      <c r="B78" s="135" t="s">
        <v>160</v>
      </c>
      <c r="C78" s="136" t="s">
        <v>8</v>
      </c>
      <c r="D78" s="203">
        <v>31.93</v>
      </c>
      <c r="E78" s="141">
        <v>30.26</v>
      </c>
      <c r="F78" s="138"/>
      <c r="G78" s="38"/>
      <c r="H78" s="39">
        <v>32.590000000000003</v>
      </c>
      <c r="I78" s="10"/>
      <c r="J78" s="8">
        <f t="shared" si="33"/>
        <v>0</v>
      </c>
      <c r="K78" s="47">
        <f t="shared" si="34"/>
        <v>30.26</v>
      </c>
      <c r="L78" s="7">
        <f t="shared" si="35"/>
        <v>966.2</v>
      </c>
      <c r="M78" s="7">
        <f t="shared" si="36"/>
        <v>0</v>
      </c>
      <c r="N78" s="7">
        <f t="shared" si="37"/>
        <v>0</v>
      </c>
      <c r="O78" s="146">
        <f t="shared" si="38"/>
        <v>966.2</v>
      </c>
    </row>
    <row r="79" spans="1:15" ht="25.5">
      <c r="A79" s="134" t="s">
        <v>28</v>
      </c>
      <c r="B79" s="135" t="s">
        <v>216</v>
      </c>
      <c r="C79" s="136" t="s">
        <v>13</v>
      </c>
      <c r="D79" s="203">
        <v>5.39</v>
      </c>
      <c r="E79" s="141">
        <v>30.68</v>
      </c>
      <c r="F79" s="138"/>
      <c r="G79" s="38"/>
      <c r="H79" s="39">
        <v>50.09</v>
      </c>
      <c r="I79" s="10"/>
      <c r="J79" s="8">
        <f t="shared" si="33"/>
        <v>0</v>
      </c>
      <c r="K79" s="47">
        <f t="shared" si="34"/>
        <v>30.68</v>
      </c>
      <c r="L79" s="7">
        <f t="shared" si="35"/>
        <v>165.37</v>
      </c>
      <c r="M79" s="7">
        <f t="shared" si="36"/>
        <v>0</v>
      </c>
      <c r="N79" s="7">
        <f t="shared" si="37"/>
        <v>0</v>
      </c>
      <c r="O79" s="146">
        <f t="shared" si="38"/>
        <v>165.37</v>
      </c>
    </row>
    <row r="80" spans="1:15">
      <c r="A80" s="134"/>
      <c r="B80" s="135"/>
      <c r="C80" s="136"/>
      <c r="D80" s="141"/>
      <c r="E80" s="141"/>
      <c r="F80" s="138"/>
      <c r="G80" s="38"/>
      <c r="H80" s="39"/>
      <c r="I80" s="10"/>
      <c r="J80" s="8"/>
      <c r="K80" s="47"/>
      <c r="L80" s="204">
        <f>SUM(L76:L79)</f>
        <v>2061.1999999999998</v>
      </c>
      <c r="M80" s="204">
        <f t="shared" ref="M80:N80" si="39">SUM(M76:M79)</f>
        <v>395.2</v>
      </c>
      <c r="N80" s="204">
        <f t="shared" si="39"/>
        <v>395.2</v>
      </c>
      <c r="O80" s="146"/>
    </row>
    <row r="81" spans="1:15">
      <c r="A81" s="201" t="s">
        <v>161</v>
      </c>
      <c r="B81" s="200" t="s">
        <v>35</v>
      </c>
      <c r="C81" s="129"/>
      <c r="D81" s="130"/>
      <c r="E81" s="128"/>
      <c r="F81" s="131"/>
      <c r="G81" s="44"/>
      <c r="H81" s="132"/>
      <c r="I81" s="46"/>
      <c r="J81" s="47"/>
      <c r="K81" s="59"/>
      <c r="L81" s="42"/>
      <c r="M81" s="46"/>
      <c r="N81" s="131"/>
      <c r="O81" s="181">
        <f>SUM(O82:O86)</f>
        <v>9496.57</v>
      </c>
    </row>
    <row r="82" spans="1:15" ht="51">
      <c r="A82" s="134" t="s">
        <v>29</v>
      </c>
      <c r="B82" s="135" t="s">
        <v>162</v>
      </c>
      <c r="C82" s="136" t="s">
        <v>97</v>
      </c>
      <c r="D82" s="203">
        <v>699.27</v>
      </c>
      <c r="E82" s="141">
        <v>1</v>
      </c>
      <c r="F82" s="138"/>
      <c r="G82" s="138"/>
      <c r="H82" s="147"/>
      <c r="I82" s="10"/>
      <c r="J82" s="8">
        <f>I82+'[6]1'!J64</f>
        <v>0</v>
      </c>
      <c r="K82" s="47">
        <f t="shared" si="34"/>
        <v>1</v>
      </c>
      <c r="L82" s="7">
        <f t="shared" si="35"/>
        <v>699.27</v>
      </c>
      <c r="M82" s="7">
        <f t="shared" si="36"/>
        <v>0</v>
      </c>
      <c r="N82" s="7">
        <f t="shared" si="37"/>
        <v>0</v>
      </c>
      <c r="O82" s="146">
        <f t="shared" si="38"/>
        <v>699.27</v>
      </c>
    </row>
    <row r="83" spans="1:15" ht="51">
      <c r="A83" s="134" t="s">
        <v>30</v>
      </c>
      <c r="B83" s="135" t="s">
        <v>217</v>
      </c>
      <c r="C83" s="136" t="s">
        <v>97</v>
      </c>
      <c r="D83" s="203">
        <v>2286.29</v>
      </c>
      <c r="E83" s="141">
        <v>2</v>
      </c>
      <c r="F83" s="138"/>
      <c r="G83" s="138"/>
      <c r="H83" s="147"/>
      <c r="I83" s="10"/>
      <c r="J83" s="8">
        <f>I83+'[6]1'!J65</f>
        <v>0</v>
      </c>
      <c r="K83" s="47">
        <f t="shared" si="34"/>
        <v>2</v>
      </c>
      <c r="L83" s="7">
        <f t="shared" si="35"/>
        <v>4572.58</v>
      </c>
      <c r="M83" s="7">
        <f t="shared" si="36"/>
        <v>0</v>
      </c>
      <c r="N83" s="7">
        <f t="shared" si="37"/>
        <v>0</v>
      </c>
      <c r="O83" s="146">
        <f t="shared" si="38"/>
        <v>4572.58</v>
      </c>
    </row>
    <row r="84" spans="1:15" ht="51">
      <c r="A84" s="134" t="s">
        <v>31</v>
      </c>
      <c r="B84" s="135" t="s">
        <v>218</v>
      </c>
      <c r="C84" s="136" t="s">
        <v>97</v>
      </c>
      <c r="D84" s="203">
        <v>2900.51</v>
      </c>
      <c r="E84" s="141">
        <v>1</v>
      </c>
      <c r="F84" s="138"/>
      <c r="G84" s="138"/>
      <c r="H84" s="147"/>
      <c r="I84" s="10"/>
      <c r="J84" s="8">
        <f>I84+'[6]1'!J66</f>
        <v>0</v>
      </c>
      <c r="K84" s="47">
        <f t="shared" si="34"/>
        <v>1</v>
      </c>
      <c r="L84" s="7">
        <f t="shared" si="35"/>
        <v>2900.51</v>
      </c>
      <c r="M84" s="7">
        <f t="shared" si="36"/>
        <v>0</v>
      </c>
      <c r="N84" s="7">
        <f t="shared" si="37"/>
        <v>0</v>
      </c>
      <c r="O84" s="146">
        <f t="shared" si="38"/>
        <v>2900.51</v>
      </c>
    </row>
    <row r="85" spans="1:15" ht="25.5">
      <c r="A85" s="134" t="s">
        <v>32</v>
      </c>
      <c r="B85" s="150" t="s">
        <v>219</v>
      </c>
      <c r="C85" s="118" t="s">
        <v>8</v>
      </c>
      <c r="D85" s="203">
        <v>599.91</v>
      </c>
      <c r="E85" s="151">
        <v>0.25</v>
      </c>
      <c r="F85" s="138"/>
      <c r="G85" s="38"/>
      <c r="H85" s="39">
        <v>93.08</v>
      </c>
      <c r="I85" s="10"/>
      <c r="J85" s="8">
        <f>I85+'[6]1'!J67</f>
        <v>0</v>
      </c>
      <c r="K85" s="47">
        <f t="shared" si="34"/>
        <v>0.25</v>
      </c>
      <c r="L85" s="7">
        <f t="shared" si="35"/>
        <v>149.97999999999999</v>
      </c>
      <c r="M85" s="7">
        <f t="shared" si="36"/>
        <v>0</v>
      </c>
      <c r="N85" s="7">
        <f t="shared" si="37"/>
        <v>0</v>
      </c>
      <c r="O85" s="146">
        <f t="shared" si="38"/>
        <v>149.97999999999999</v>
      </c>
    </row>
    <row r="86" spans="1:15">
      <c r="A86" s="134" t="s">
        <v>33</v>
      </c>
      <c r="B86" s="150" t="s">
        <v>220</v>
      </c>
      <c r="C86" s="198" t="s">
        <v>8</v>
      </c>
      <c r="D86" s="203">
        <v>9785.2199999999993</v>
      </c>
      <c r="E86" s="151">
        <v>0.12</v>
      </c>
      <c r="F86" s="138"/>
      <c r="G86" s="38"/>
      <c r="H86" s="39"/>
      <c r="I86" s="10"/>
      <c r="J86" s="8">
        <f>I86+'[6]1'!J68</f>
        <v>0</v>
      </c>
      <c r="K86" s="47">
        <f t="shared" si="34"/>
        <v>0.12</v>
      </c>
      <c r="L86" s="7">
        <f t="shared" si="35"/>
        <v>1174.23</v>
      </c>
      <c r="M86" s="7">
        <f t="shared" si="36"/>
        <v>0</v>
      </c>
      <c r="N86" s="7">
        <f t="shared" si="37"/>
        <v>0</v>
      </c>
      <c r="O86" s="146">
        <f t="shared" si="38"/>
        <v>1174.23</v>
      </c>
    </row>
    <row r="87" spans="1:15">
      <c r="A87" s="134"/>
      <c r="B87" s="150"/>
      <c r="C87" s="118"/>
      <c r="D87" s="137"/>
      <c r="E87" s="152"/>
      <c r="F87" s="138"/>
      <c r="G87" s="38"/>
      <c r="H87" s="39"/>
      <c r="I87" s="10"/>
      <c r="J87" s="8"/>
      <c r="K87" s="47"/>
      <c r="L87" s="9">
        <f>SUM(L82:L86)</f>
        <v>9496.57</v>
      </c>
      <c r="M87" s="9">
        <f>SUM(M82:M86)</f>
        <v>0</v>
      </c>
      <c r="N87" s="9">
        <f>SUM(N82:N86)</f>
        <v>0</v>
      </c>
      <c r="O87" s="127"/>
    </row>
    <row r="88" spans="1:15">
      <c r="A88" s="201" t="s">
        <v>34</v>
      </c>
      <c r="B88" s="200" t="s">
        <v>163</v>
      </c>
      <c r="C88" s="129"/>
      <c r="D88" s="130"/>
      <c r="E88" s="128"/>
      <c r="F88" s="131"/>
      <c r="G88" s="44"/>
      <c r="H88" s="45">
        <v>36.479999999999997</v>
      </c>
      <c r="I88" s="46"/>
      <c r="J88" s="47"/>
      <c r="K88" s="153"/>
      <c r="L88" s="42"/>
      <c r="M88" s="42"/>
      <c r="N88" s="42"/>
      <c r="O88" s="140">
        <f>SUM(O89:O94)</f>
        <v>9760.0099999999984</v>
      </c>
    </row>
    <row r="89" spans="1:15" ht="38.25">
      <c r="A89" s="134" t="s">
        <v>36</v>
      </c>
      <c r="B89" s="135" t="s">
        <v>165</v>
      </c>
      <c r="C89" s="136" t="s">
        <v>8</v>
      </c>
      <c r="D89" s="202">
        <v>2.29</v>
      </c>
      <c r="E89" s="137">
        <v>196.29</v>
      </c>
      <c r="F89" s="138"/>
      <c r="G89" s="160">
        <v>0</v>
      </c>
      <c r="H89" s="147"/>
      <c r="I89" s="10">
        <v>132.94</v>
      </c>
      <c r="J89" s="8">
        <f>SUM(G89:I89)</f>
        <v>132.94</v>
      </c>
      <c r="K89" s="47">
        <f t="shared" ref="K89:K97" si="40">E89-J89</f>
        <v>63.349999999999994</v>
      </c>
      <c r="L89" s="7">
        <f t="shared" ref="L89:L94" si="41">ROUND(E89*D89,2)</f>
        <v>449.5</v>
      </c>
      <c r="M89" s="7">
        <f t="shared" ref="M89:M94" si="42">ROUND(I89*D89,2)</f>
        <v>304.43</v>
      </c>
      <c r="N89" s="7">
        <f t="shared" ref="N89:N94" si="43">ROUND(J89*D89,2)</f>
        <v>304.43</v>
      </c>
      <c r="O89" s="146">
        <f>L89-N89</f>
        <v>145.07</v>
      </c>
    </row>
    <row r="90" spans="1:15" ht="51">
      <c r="A90" s="134" t="s">
        <v>38</v>
      </c>
      <c r="B90" s="150" t="s">
        <v>166</v>
      </c>
      <c r="C90" s="136" t="s">
        <v>8</v>
      </c>
      <c r="D90" s="202">
        <v>16.55</v>
      </c>
      <c r="E90" s="137">
        <v>144.41</v>
      </c>
      <c r="F90" s="138"/>
      <c r="G90" s="160">
        <v>0</v>
      </c>
      <c r="H90" s="147"/>
      <c r="I90" s="10">
        <v>51.82</v>
      </c>
      <c r="J90" s="8">
        <f>SUM(G90:I90)</f>
        <v>51.82</v>
      </c>
      <c r="K90" s="47">
        <f t="shared" si="40"/>
        <v>92.59</v>
      </c>
      <c r="L90" s="7">
        <f t="shared" si="41"/>
        <v>2389.9899999999998</v>
      </c>
      <c r="M90" s="7">
        <f t="shared" si="42"/>
        <v>857.62</v>
      </c>
      <c r="N90" s="7">
        <f t="shared" si="43"/>
        <v>857.62</v>
      </c>
      <c r="O90" s="146">
        <f>L90-N90</f>
        <v>1532.37</v>
      </c>
    </row>
    <row r="91" spans="1:15">
      <c r="A91" s="134" t="s">
        <v>39</v>
      </c>
      <c r="B91" s="135" t="s">
        <v>221</v>
      </c>
      <c r="C91" s="136" t="s">
        <v>8</v>
      </c>
      <c r="D91" s="202">
        <v>79.69</v>
      </c>
      <c r="E91" s="137">
        <v>51.88</v>
      </c>
      <c r="F91" s="138"/>
      <c r="G91" s="160"/>
      <c r="H91" s="39">
        <v>589.54999999999995</v>
      </c>
      <c r="I91" s="10">
        <v>0</v>
      </c>
      <c r="J91" s="8">
        <f>I91+'[6]1'!J74</f>
        <v>0</v>
      </c>
      <c r="K91" s="47">
        <f t="shared" si="40"/>
        <v>51.88</v>
      </c>
      <c r="L91" s="7">
        <f t="shared" si="41"/>
        <v>4134.32</v>
      </c>
      <c r="M91" s="7">
        <f t="shared" si="42"/>
        <v>0</v>
      </c>
      <c r="N91" s="7">
        <f t="shared" si="43"/>
        <v>0</v>
      </c>
      <c r="O91" s="146">
        <f t="shared" ref="O91:O97" si="44">L91-N91</f>
        <v>4134.32</v>
      </c>
    </row>
    <row r="92" spans="1:15" ht="25.5">
      <c r="A92" s="134" t="s">
        <v>40</v>
      </c>
      <c r="B92" s="135" t="s">
        <v>167</v>
      </c>
      <c r="C92" s="136" t="s">
        <v>8</v>
      </c>
      <c r="D92" s="202">
        <v>8.6199999999999992</v>
      </c>
      <c r="E92" s="137">
        <v>172.79</v>
      </c>
      <c r="F92" s="138"/>
      <c r="G92" s="160"/>
      <c r="H92" s="39">
        <v>550.77</v>
      </c>
      <c r="I92" s="10"/>
      <c r="J92" s="8">
        <f>I92+'[6]1'!J75</f>
        <v>0</v>
      </c>
      <c r="K92" s="47">
        <f t="shared" si="40"/>
        <v>172.79</v>
      </c>
      <c r="L92" s="7">
        <f t="shared" si="41"/>
        <v>1489.45</v>
      </c>
      <c r="M92" s="7">
        <f t="shared" si="42"/>
        <v>0</v>
      </c>
      <c r="N92" s="7">
        <f t="shared" si="43"/>
        <v>0</v>
      </c>
      <c r="O92" s="146">
        <f t="shared" si="44"/>
        <v>1489.45</v>
      </c>
    </row>
    <row r="93" spans="1:15" ht="25.5">
      <c r="A93" s="134" t="s">
        <v>41</v>
      </c>
      <c r="B93" s="135" t="s">
        <v>168</v>
      </c>
      <c r="C93" s="136" t="s">
        <v>8</v>
      </c>
      <c r="D93" s="202">
        <v>1.91</v>
      </c>
      <c r="E93" s="137">
        <v>172.79</v>
      </c>
      <c r="F93" s="138"/>
      <c r="G93" s="160"/>
      <c r="H93" s="39">
        <v>458.87</v>
      </c>
      <c r="I93" s="10"/>
      <c r="J93" s="8">
        <f>I93+'[6]1'!J76</f>
        <v>0</v>
      </c>
      <c r="K93" s="47">
        <f t="shared" si="40"/>
        <v>172.79</v>
      </c>
      <c r="L93" s="7">
        <f t="shared" si="41"/>
        <v>330.03</v>
      </c>
      <c r="M93" s="7">
        <f t="shared" si="42"/>
        <v>0</v>
      </c>
      <c r="N93" s="7">
        <f t="shared" si="43"/>
        <v>0</v>
      </c>
      <c r="O93" s="146">
        <f t="shared" si="44"/>
        <v>330.03</v>
      </c>
    </row>
    <row r="94" spans="1:15" ht="25.5">
      <c r="A94" s="134" t="s">
        <v>42</v>
      </c>
      <c r="B94" s="135" t="s">
        <v>169</v>
      </c>
      <c r="C94" s="136" t="s">
        <v>8</v>
      </c>
      <c r="D94" s="202">
        <v>12.32</v>
      </c>
      <c r="E94" s="137">
        <v>172.79</v>
      </c>
      <c r="F94" s="138"/>
      <c r="G94" s="160"/>
      <c r="H94" s="39">
        <v>497.63</v>
      </c>
      <c r="I94" s="10"/>
      <c r="J94" s="8">
        <f>I94+'[6]1'!J77</f>
        <v>0</v>
      </c>
      <c r="K94" s="47">
        <f t="shared" si="40"/>
        <v>172.79</v>
      </c>
      <c r="L94" s="7">
        <f t="shared" si="41"/>
        <v>2128.77</v>
      </c>
      <c r="M94" s="7">
        <f t="shared" si="42"/>
        <v>0</v>
      </c>
      <c r="N94" s="7">
        <f t="shared" si="43"/>
        <v>0</v>
      </c>
      <c r="O94" s="146">
        <f t="shared" si="44"/>
        <v>2128.77</v>
      </c>
    </row>
    <row r="95" spans="1:15">
      <c r="A95" s="134"/>
      <c r="B95" s="135"/>
      <c r="C95" s="136"/>
      <c r="D95" s="137"/>
      <c r="E95" s="137"/>
      <c r="F95" s="138"/>
      <c r="G95" s="160"/>
      <c r="H95" s="147"/>
      <c r="I95" s="10"/>
      <c r="J95" s="8"/>
      <c r="K95" s="47"/>
      <c r="L95" s="204">
        <f>SUM(L89:L94)</f>
        <v>10922.060000000001</v>
      </c>
      <c r="M95" s="204">
        <f>SUM(M89:M94)</f>
        <v>1162.05</v>
      </c>
      <c r="N95" s="204">
        <f>SUM(N89:N94)</f>
        <v>1162.05</v>
      </c>
      <c r="O95" s="146"/>
    </row>
    <row r="96" spans="1:15" s="11" customFormat="1">
      <c r="A96" s="201" t="s">
        <v>43</v>
      </c>
      <c r="B96" s="200" t="s">
        <v>164</v>
      </c>
      <c r="C96" s="129"/>
      <c r="D96" s="130"/>
      <c r="E96" s="128"/>
      <c r="F96" s="131"/>
      <c r="G96" s="44"/>
      <c r="H96" s="45">
        <v>36.479999999999997</v>
      </c>
      <c r="I96" s="46"/>
      <c r="J96" s="47"/>
      <c r="K96" s="153"/>
      <c r="L96" s="42"/>
      <c r="M96" s="42"/>
      <c r="N96" s="42"/>
      <c r="O96" s="140">
        <f>SUM(O97:O97)</f>
        <v>580.23</v>
      </c>
    </row>
    <row r="97" spans="1:15" ht="25.5">
      <c r="A97" s="134" t="s">
        <v>45</v>
      </c>
      <c r="B97" s="135" t="s">
        <v>170</v>
      </c>
      <c r="C97" s="136" t="s">
        <v>97</v>
      </c>
      <c r="D97" s="202">
        <v>193.41</v>
      </c>
      <c r="E97" s="137">
        <v>3</v>
      </c>
      <c r="F97" s="138"/>
      <c r="G97" s="38"/>
      <c r="H97" s="39">
        <v>17.43</v>
      </c>
      <c r="I97" s="10">
        <v>0</v>
      </c>
      <c r="J97" s="8">
        <f>I97+'[6]1'!J83</f>
        <v>0</v>
      </c>
      <c r="K97" s="47">
        <f t="shared" si="40"/>
        <v>3</v>
      </c>
      <c r="L97" s="7">
        <f t="shared" ref="L97" si="45">ROUND(E97*D97,2)</f>
        <v>580.23</v>
      </c>
      <c r="M97" s="7">
        <f t="shared" ref="M97" si="46">ROUND(I97*D97,2)</f>
        <v>0</v>
      </c>
      <c r="N97" s="7">
        <f t="shared" ref="N97" si="47">ROUND(J97*D97,2)</f>
        <v>0</v>
      </c>
      <c r="O97" s="146">
        <f t="shared" si="44"/>
        <v>580.23</v>
      </c>
    </row>
    <row r="98" spans="1:15">
      <c r="A98" s="134"/>
      <c r="B98" s="135"/>
      <c r="C98" s="136"/>
      <c r="D98" s="137"/>
      <c r="E98" s="137"/>
      <c r="F98" s="138"/>
      <c r="G98" s="38"/>
      <c r="H98" s="39"/>
      <c r="I98" s="10"/>
      <c r="J98" s="8"/>
      <c r="K98" s="47"/>
      <c r="L98" s="9">
        <f>SUM(L97:L97)</f>
        <v>580.23</v>
      </c>
      <c r="M98" s="9">
        <f>SUM(M97)</f>
        <v>0</v>
      </c>
      <c r="N98" s="9">
        <f>SUM(N97)</f>
        <v>0</v>
      </c>
      <c r="O98" s="127"/>
    </row>
    <row r="99" spans="1:15">
      <c r="A99" s="206" t="s">
        <v>46</v>
      </c>
      <c r="B99" s="200" t="s">
        <v>44</v>
      </c>
      <c r="C99" s="129"/>
      <c r="D99" s="130"/>
      <c r="E99" s="128"/>
      <c r="F99" s="131"/>
      <c r="G99" s="131"/>
      <c r="H99" s="45">
        <v>5.67</v>
      </c>
      <c r="I99" s="46"/>
      <c r="J99" s="47"/>
      <c r="K99" s="59"/>
      <c r="L99" s="42"/>
      <c r="M99" s="42"/>
      <c r="N99" s="42"/>
      <c r="O99" s="181">
        <f>SUM(O100:O121)</f>
        <v>6577.97</v>
      </c>
    </row>
    <row r="100" spans="1:15" ht="25.5">
      <c r="A100" s="134" t="s">
        <v>47</v>
      </c>
      <c r="B100" s="135" t="s">
        <v>172</v>
      </c>
      <c r="C100" s="136" t="s">
        <v>37</v>
      </c>
      <c r="D100" s="202">
        <v>9.8699999999999992</v>
      </c>
      <c r="E100" s="137">
        <v>13</v>
      </c>
      <c r="F100" s="138"/>
      <c r="G100" s="138"/>
      <c r="H100" s="39">
        <v>9.49</v>
      </c>
      <c r="I100" s="10"/>
      <c r="J100" s="8">
        <f>I100+'[6]1'!J114</f>
        <v>0</v>
      </c>
      <c r="K100" s="47">
        <f t="shared" ref="K100:K122" si="48">E100-J100</f>
        <v>13</v>
      </c>
      <c r="L100" s="7">
        <f t="shared" ref="L100:L121" si="49">ROUND(E100*D100,2)</f>
        <v>128.31</v>
      </c>
      <c r="M100" s="7">
        <f t="shared" ref="M100:M122" si="50">ROUND(I100*D100,2)</f>
        <v>0</v>
      </c>
      <c r="N100" s="7">
        <f t="shared" ref="N100:N121" si="51">ROUND(J100*D100,2)</f>
        <v>0</v>
      </c>
      <c r="O100" s="146">
        <f t="shared" ref="O100:O122" si="52">L100-N100</f>
        <v>128.31</v>
      </c>
    </row>
    <row r="101" spans="1:15" ht="25.5">
      <c r="A101" s="134" t="s">
        <v>48</v>
      </c>
      <c r="B101" s="135" t="s">
        <v>173</v>
      </c>
      <c r="C101" s="136" t="s">
        <v>37</v>
      </c>
      <c r="D101" s="202">
        <v>7.2</v>
      </c>
      <c r="E101" s="137">
        <v>7</v>
      </c>
      <c r="F101" s="138"/>
      <c r="G101" s="138"/>
      <c r="H101" s="39">
        <v>5.52</v>
      </c>
      <c r="I101" s="10"/>
      <c r="J101" s="8">
        <f>I101+'[6]1'!J115</f>
        <v>0</v>
      </c>
      <c r="K101" s="47">
        <f t="shared" si="48"/>
        <v>7</v>
      </c>
      <c r="L101" s="7">
        <f t="shared" si="49"/>
        <v>50.4</v>
      </c>
      <c r="M101" s="7">
        <f t="shared" si="50"/>
        <v>0</v>
      </c>
      <c r="N101" s="7">
        <f t="shared" si="51"/>
        <v>0</v>
      </c>
      <c r="O101" s="146">
        <f t="shared" si="52"/>
        <v>50.4</v>
      </c>
    </row>
    <row r="102" spans="1:15" ht="38.25">
      <c r="A102" s="134" t="s">
        <v>49</v>
      </c>
      <c r="B102" s="135" t="s">
        <v>224</v>
      </c>
      <c r="C102" s="136" t="s">
        <v>37</v>
      </c>
      <c r="D102" s="202">
        <v>6.41</v>
      </c>
      <c r="E102" s="137">
        <v>24</v>
      </c>
      <c r="F102" s="138"/>
      <c r="G102" s="138"/>
      <c r="H102" s="39"/>
      <c r="I102" s="10"/>
      <c r="J102" s="8"/>
      <c r="K102" s="47">
        <f t="shared" si="48"/>
        <v>24</v>
      </c>
      <c r="L102" s="7">
        <f t="shared" si="49"/>
        <v>153.84</v>
      </c>
      <c r="M102" s="7">
        <f t="shared" si="50"/>
        <v>0</v>
      </c>
      <c r="N102" s="7">
        <f t="shared" si="51"/>
        <v>0</v>
      </c>
      <c r="O102" s="146">
        <f t="shared" si="52"/>
        <v>153.84</v>
      </c>
    </row>
    <row r="103" spans="1:15" ht="25.5">
      <c r="A103" s="134" t="s">
        <v>50</v>
      </c>
      <c r="B103" s="135" t="s">
        <v>225</v>
      </c>
      <c r="C103" s="136" t="s">
        <v>13</v>
      </c>
      <c r="D103" s="202">
        <v>2.5299999999999998</v>
      </c>
      <c r="E103" s="137">
        <v>72.400000000000006</v>
      </c>
      <c r="F103" s="138"/>
      <c r="G103" s="138"/>
      <c r="H103" s="39">
        <v>6.88</v>
      </c>
      <c r="I103" s="10"/>
      <c r="J103" s="8">
        <f>I103+'[6]1'!J116</f>
        <v>0</v>
      </c>
      <c r="K103" s="47">
        <f t="shared" si="48"/>
        <v>72.400000000000006</v>
      </c>
      <c r="L103" s="7">
        <f t="shared" si="49"/>
        <v>183.17</v>
      </c>
      <c r="M103" s="7">
        <f t="shared" si="50"/>
        <v>0</v>
      </c>
      <c r="N103" s="7">
        <f t="shared" si="51"/>
        <v>0</v>
      </c>
      <c r="O103" s="146">
        <f t="shared" si="52"/>
        <v>183.17</v>
      </c>
    </row>
    <row r="104" spans="1:15" ht="25.5">
      <c r="A104" s="134" t="s">
        <v>51</v>
      </c>
      <c r="B104" s="135" t="s">
        <v>174</v>
      </c>
      <c r="C104" s="136" t="s">
        <v>13</v>
      </c>
      <c r="D104" s="202">
        <v>3.39</v>
      </c>
      <c r="E104" s="137">
        <v>153.30000000000001</v>
      </c>
      <c r="F104" s="138"/>
      <c r="G104" s="138"/>
      <c r="H104" s="39">
        <v>1135.78</v>
      </c>
      <c r="I104" s="10"/>
      <c r="J104" s="8">
        <f>I104+'[6]1'!J117</f>
        <v>0</v>
      </c>
      <c r="K104" s="47">
        <f t="shared" si="48"/>
        <v>153.30000000000001</v>
      </c>
      <c r="L104" s="7">
        <f t="shared" si="49"/>
        <v>519.69000000000005</v>
      </c>
      <c r="M104" s="7">
        <f t="shared" si="50"/>
        <v>0</v>
      </c>
      <c r="N104" s="7">
        <f t="shared" si="51"/>
        <v>0</v>
      </c>
      <c r="O104" s="146">
        <f t="shared" si="52"/>
        <v>519.69000000000005</v>
      </c>
    </row>
    <row r="105" spans="1:15" ht="25.5">
      <c r="A105" s="134" t="s">
        <v>52</v>
      </c>
      <c r="B105" s="135" t="s">
        <v>175</v>
      </c>
      <c r="C105" s="136" t="s">
        <v>13</v>
      </c>
      <c r="D105" s="202">
        <v>4.7699999999999996</v>
      </c>
      <c r="E105" s="137">
        <v>56</v>
      </c>
      <c r="F105" s="138"/>
      <c r="G105" s="138"/>
      <c r="H105" s="39">
        <v>3.21</v>
      </c>
      <c r="I105" s="10"/>
      <c r="J105" s="8">
        <f>I105+'[6]1'!J118</f>
        <v>0</v>
      </c>
      <c r="K105" s="47">
        <f t="shared" si="48"/>
        <v>56</v>
      </c>
      <c r="L105" s="7">
        <f t="shared" si="49"/>
        <v>267.12</v>
      </c>
      <c r="M105" s="7">
        <f t="shared" si="50"/>
        <v>0</v>
      </c>
      <c r="N105" s="7">
        <f t="shared" si="51"/>
        <v>0</v>
      </c>
      <c r="O105" s="146">
        <f t="shared" si="52"/>
        <v>267.12</v>
      </c>
    </row>
    <row r="106" spans="1:15" ht="25.5">
      <c r="A106" s="134" t="s">
        <v>53</v>
      </c>
      <c r="B106" s="135" t="s">
        <v>226</v>
      </c>
      <c r="C106" s="136" t="s">
        <v>13</v>
      </c>
      <c r="D106" s="202">
        <v>10.07</v>
      </c>
      <c r="E106" s="137">
        <v>312.2</v>
      </c>
      <c r="F106" s="138"/>
      <c r="G106" s="138"/>
      <c r="H106" s="39"/>
      <c r="I106" s="10"/>
      <c r="J106" s="8"/>
      <c r="K106" s="47">
        <f t="shared" si="48"/>
        <v>312.2</v>
      </c>
      <c r="L106" s="7">
        <f t="shared" si="49"/>
        <v>3143.85</v>
      </c>
      <c r="M106" s="7">
        <f t="shared" si="50"/>
        <v>0</v>
      </c>
      <c r="N106" s="7">
        <f t="shared" si="51"/>
        <v>0</v>
      </c>
      <c r="O106" s="146">
        <f t="shared" si="52"/>
        <v>3143.85</v>
      </c>
    </row>
    <row r="107" spans="1:15" ht="25.5">
      <c r="A107" s="134" t="s">
        <v>54</v>
      </c>
      <c r="B107" s="135" t="s">
        <v>176</v>
      </c>
      <c r="C107" s="136" t="s">
        <v>37</v>
      </c>
      <c r="D107" s="202">
        <v>18</v>
      </c>
      <c r="E107" s="137">
        <v>1</v>
      </c>
      <c r="F107" s="138"/>
      <c r="G107" s="138"/>
      <c r="H107" s="39">
        <v>9.14</v>
      </c>
      <c r="I107" s="10"/>
      <c r="J107" s="8">
        <f>I107+'[6]1'!J119</f>
        <v>0</v>
      </c>
      <c r="K107" s="47">
        <f t="shared" si="48"/>
        <v>1</v>
      </c>
      <c r="L107" s="7">
        <f t="shared" si="49"/>
        <v>18</v>
      </c>
      <c r="M107" s="7">
        <f t="shared" si="50"/>
        <v>0</v>
      </c>
      <c r="N107" s="7">
        <f t="shared" si="51"/>
        <v>0</v>
      </c>
      <c r="O107" s="146">
        <f t="shared" si="52"/>
        <v>18</v>
      </c>
    </row>
    <row r="108" spans="1:15" ht="38.25">
      <c r="A108" s="134" t="s">
        <v>55</v>
      </c>
      <c r="B108" s="135" t="s">
        <v>227</v>
      </c>
      <c r="C108" s="136" t="s">
        <v>37</v>
      </c>
      <c r="D108" s="202">
        <v>31.85</v>
      </c>
      <c r="E108" s="137">
        <v>2</v>
      </c>
      <c r="F108" s="138"/>
      <c r="G108" s="138"/>
      <c r="H108" s="39"/>
      <c r="I108" s="10"/>
      <c r="J108" s="8"/>
      <c r="K108" s="47">
        <f t="shared" si="48"/>
        <v>2</v>
      </c>
      <c r="L108" s="7">
        <f t="shared" si="49"/>
        <v>63.7</v>
      </c>
      <c r="M108" s="7">
        <f t="shared" si="50"/>
        <v>0</v>
      </c>
      <c r="N108" s="7">
        <f t="shared" si="51"/>
        <v>0</v>
      </c>
      <c r="O108" s="146">
        <f t="shared" si="52"/>
        <v>63.7</v>
      </c>
    </row>
    <row r="109" spans="1:15" ht="25.5">
      <c r="A109" s="134" t="s">
        <v>56</v>
      </c>
      <c r="B109" s="135" t="s">
        <v>228</v>
      </c>
      <c r="C109" s="136" t="s">
        <v>37</v>
      </c>
      <c r="D109" s="202">
        <v>29.16</v>
      </c>
      <c r="E109" s="137">
        <v>1</v>
      </c>
      <c r="F109" s="138"/>
      <c r="G109" s="138"/>
      <c r="H109" s="39"/>
      <c r="I109" s="10"/>
      <c r="J109" s="8"/>
      <c r="K109" s="47">
        <f t="shared" si="48"/>
        <v>1</v>
      </c>
      <c r="L109" s="7">
        <f t="shared" si="49"/>
        <v>29.16</v>
      </c>
      <c r="M109" s="7">
        <f t="shared" si="50"/>
        <v>0</v>
      </c>
      <c r="N109" s="7">
        <f t="shared" si="51"/>
        <v>0</v>
      </c>
      <c r="O109" s="146">
        <f t="shared" si="52"/>
        <v>29.16</v>
      </c>
    </row>
    <row r="110" spans="1:15" ht="25.5">
      <c r="A110" s="134" t="s">
        <v>57</v>
      </c>
      <c r="B110" s="135" t="s">
        <v>229</v>
      </c>
      <c r="C110" s="136" t="s">
        <v>37</v>
      </c>
      <c r="D110" s="202">
        <v>21.42</v>
      </c>
      <c r="E110" s="137">
        <v>1</v>
      </c>
      <c r="F110" s="138"/>
      <c r="G110" s="138"/>
      <c r="H110" s="39"/>
      <c r="I110" s="10"/>
      <c r="J110" s="8"/>
      <c r="K110" s="47">
        <f t="shared" si="48"/>
        <v>1</v>
      </c>
      <c r="L110" s="7">
        <f t="shared" si="49"/>
        <v>21.42</v>
      </c>
      <c r="M110" s="7">
        <f t="shared" si="50"/>
        <v>0</v>
      </c>
      <c r="N110" s="7">
        <f t="shared" si="51"/>
        <v>0</v>
      </c>
      <c r="O110" s="146">
        <f t="shared" si="52"/>
        <v>21.42</v>
      </c>
    </row>
    <row r="111" spans="1:15" ht="25.5">
      <c r="A111" s="134" t="s">
        <v>58</v>
      </c>
      <c r="B111" s="135" t="s">
        <v>229</v>
      </c>
      <c r="C111" s="136" t="s">
        <v>37</v>
      </c>
      <c r="D111" s="202">
        <v>35.28</v>
      </c>
      <c r="E111" s="137">
        <v>2</v>
      </c>
      <c r="F111" s="138"/>
      <c r="G111" s="138"/>
      <c r="H111" s="39"/>
      <c r="I111" s="10"/>
      <c r="J111" s="8"/>
      <c r="K111" s="47">
        <f t="shared" si="48"/>
        <v>2</v>
      </c>
      <c r="L111" s="7">
        <f t="shared" si="49"/>
        <v>70.56</v>
      </c>
      <c r="M111" s="7">
        <f t="shared" si="50"/>
        <v>0</v>
      </c>
      <c r="N111" s="7">
        <f t="shared" si="51"/>
        <v>0</v>
      </c>
      <c r="O111" s="146">
        <f t="shared" si="52"/>
        <v>70.56</v>
      </c>
    </row>
    <row r="112" spans="1:15" ht="25.5">
      <c r="A112" s="134" t="s">
        <v>59</v>
      </c>
      <c r="B112" s="135" t="s">
        <v>230</v>
      </c>
      <c r="C112" s="136" t="s">
        <v>37</v>
      </c>
      <c r="D112" s="202">
        <v>24.72</v>
      </c>
      <c r="E112" s="137">
        <v>5</v>
      </c>
      <c r="F112" s="138"/>
      <c r="G112" s="138"/>
      <c r="H112" s="39"/>
      <c r="I112" s="10"/>
      <c r="J112" s="8"/>
      <c r="K112" s="47">
        <f t="shared" si="48"/>
        <v>5</v>
      </c>
      <c r="L112" s="7">
        <f t="shared" si="49"/>
        <v>123.6</v>
      </c>
      <c r="M112" s="7">
        <f t="shared" si="50"/>
        <v>0</v>
      </c>
      <c r="N112" s="7">
        <f t="shared" si="51"/>
        <v>0</v>
      </c>
      <c r="O112" s="146">
        <f t="shared" si="52"/>
        <v>123.6</v>
      </c>
    </row>
    <row r="113" spans="1:15">
      <c r="A113" s="134" t="s">
        <v>60</v>
      </c>
      <c r="B113" s="135" t="s">
        <v>231</v>
      </c>
      <c r="C113" s="136" t="s">
        <v>37</v>
      </c>
      <c r="D113" s="202">
        <v>46.1</v>
      </c>
      <c r="E113" s="137">
        <v>1</v>
      </c>
      <c r="F113" s="138"/>
      <c r="G113" s="138"/>
      <c r="H113" s="39"/>
      <c r="I113" s="10"/>
      <c r="J113" s="8"/>
      <c r="K113" s="47">
        <f t="shared" si="48"/>
        <v>1</v>
      </c>
      <c r="L113" s="7">
        <f t="shared" si="49"/>
        <v>46.1</v>
      </c>
      <c r="M113" s="7">
        <f t="shared" si="50"/>
        <v>0</v>
      </c>
      <c r="N113" s="7">
        <f t="shared" si="51"/>
        <v>0</v>
      </c>
      <c r="O113" s="146">
        <f t="shared" si="52"/>
        <v>46.1</v>
      </c>
    </row>
    <row r="114" spans="1:15" ht="38.25">
      <c r="A114" s="134" t="s">
        <v>242</v>
      </c>
      <c r="B114" s="135" t="s">
        <v>232</v>
      </c>
      <c r="C114" s="136" t="s">
        <v>13</v>
      </c>
      <c r="D114" s="202">
        <v>9.64</v>
      </c>
      <c r="E114" s="137">
        <v>122.8</v>
      </c>
      <c r="F114" s="138"/>
      <c r="G114" s="138"/>
      <c r="H114" s="39"/>
      <c r="I114" s="10"/>
      <c r="J114" s="8"/>
      <c r="K114" s="47">
        <f t="shared" si="48"/>
        <v>122.8</v>
      </c>
      <c r="L114" s="7">
        <f t="shared" si="49"/>
        <v>1183.79</v>
      </c>
      <c r="M114" s="7">
        <f t="shared" si="50"/>
        <v>0</v>
      </c>
      <c r="N114" s="7">
        <f t="shared" si="51"/>
        <v>0</v>
      </c>
      <c r="O114" s="146">
        <f t="shared" si="52"/>
        <v>1183.79</v>
      </c>
    </row>
    <row r="115" spans="1:15" ht="25.5">
      <c r="A115" s="134" t="s">
        <v>243</v>
      </c>
      <c r="B115" s="135" t="s">
        <v>178</v>
      </c>
      <c r="C115" s="136" t="s">
        <v>37</v>
      </c>
      <c r="D115" s="202">
        <v>57.91</v>
      </c>
      <c r="E115" s="137">
        <v>7</v>
      </c>
      <c r="F115" s="138"/>
      <c r="G115" s="138"/>
      <c r="H115" s="39"/>
      <c r="I115" s="10"/>
      <c r="J115" s="8"/>
      <c r="K115" s="47">
        <f t="shared" si="48"/>
        <v>7</v>
      </c>
      <c r="L115" s="7">
        <f t="shared" si="49"/>
        <v>405.37</v>
      </c>
      <c r="M115" s="7">
        <f t="shared" si="50"/>
        <v>0</v>
      </c>
      <c r="N115" s="7">
        <f t="shared" si="51"/>
        <v>0</v>
      </c>
      <c r="O115" s="146">
        <f t="shared" si="52"/>
        <v>405.37</v>
      </c>
    </row>
    <row r="116" spans="1:15">
      <c r="A116" s="134" t="s">
        <v>244</v>
      </c>
      <c r="B116" s="135" t="s">
        <v>233</v>
      </c>
      <c r="C116" s="136" t="s">
        <v>37</v>
      </c>
      <c r="D116" s="202">
        <v>0.11</v>
      </c>
      <c r="E116" s="137">
        <v>112</v>
      </c>
      <c r="F116" s="138"/>
      <c r="G116" s="138"/>
      <c r="H116" s="39"/>
      <c r="I116" s="10"/>
      <c r="J116" s="8"/>
      <c r="K116" s="47">
        <f t="shared" si="48"/>
        <v>112</v>
      </c>
      <c r="L116" s="7">
        <f t="shared" si="49"/>
        <v>12.32</v>
      </c>
      <c r="M116" s="7">
        <f t="shared" si="50"/>
        <v>0</v>
      </c>
      <c r="N116" s="7">
        <f t="shared" si="51"/>
        <v>0</v>
      </c>
      <c r="O116" s="146">
        <f t="shared" si="52"/>
        <v>12.32</v>
      </c>
    </row>
    <row r="117" spans="1:15" ht="25.5">
      <c r="A117" s="134" t="s">
        <v>61</v>
      </c>
      <c r="B117" s="135" t="s">
        <v>234</v>
      </c>
      <c r="C117" s="136" t="s">
        <v>37</v>
      </c>
      <c r="D117" s="202">
        <v>17.82</v>
      </c>
      <c r="E117" s="137">
        <v>4</v>
      </c>
      <c r="F117" s="138"/>
      <c r="G117" s="138"/>
      <c r="H117" s="39"/>
      <c r="I117" s="10"/>
      <c r="J117" s="8"/>
      <c r="K117" s="47">
        <f t="shared" si="48"/>
        <v>4</v>
      </c>
      <c r="L117" s="7">
        <f t="shared" si="49"/>
        <v>71.28</v>
      </c>
      <c r="M117" s="7">
        <f t="shared" si="50"/>
        <v>0</v>
      </c>
      <c r="N117" s="7">
        <f t="shared" si="51"/>
        <v>0</v>
      </c>
      <c r="O117" s="146">
        <f t="shared" si="52"/>
        <v>71.28</v>
      </c>
    </row>
    <row r="118" spans="1:15" ht="25.5">
      <c r="A118" s="134" t="s">
        <v>245</v>
      </c>
      <c r="B118" s="135" t="s">
        <v>235</v>
      </c>
      <c r="C118" s="136" t="s">
        <v>37</v>
      </c>
      <c r="D118" s="202">
        <v>36.04</v>
      </c>
      <c r="E118" s="137">
        <v>1</v>
      </c>
      <c r="F118" s="138"/>
      <c r="G118" s="138"/>
      <c r="H118" s="39"/>
      <c r="I118" s="10"/>
      <c r="J118" s="8"/>
      <c r="K118" s="47">
        <f t="shared" si="48"/>
        <v>1</v>
      </c>
      <c r="L118" s="7">
        <f t="shared" si="49"/>
        <v>36.04</v>
      </c>
      <c r="M118" s="7">
        <f t="shared" si="50"/>
        <v>0</v>
      </c>
      <c r="N118" s="7">
        <f t="shared" si="51"/>
        <v>0</v>
      </c>
      <c r="O118" s="146">
        <f t="shared" si="52"/>
        <v>36.04</v>
      </c>
    </row>
    <row r="119" spans="1:15" ht="25.5">
      <c r="A119" s="134" t="s">
        <v>222</v>
      </c>
      <c r="B119" s="135" t="s">
        <v>177</v>
      </c>
      <c r="C119" s="136" t="s">
        <v>37</v>
      </c>
      <c r="D119" s="202">
        <v>9.39</v>
      </c>
      <c r="E119" s="137">
        <v>3</v>
      </c>
      <c r="F119" s="138"/>
      <c r="G119" s="138"/>
      <c r="H119" s="39">
        <v>7.86</v>
      </c>
      <c r="I119" s="10"/>
      <c r="J119" s="8">
        <f>I119+'[6]1'!J124</f>
        <v>0</v>
      </c>
      <c r="K119" s="47">
        <f t="shared" si="48"/>
        <v>3</v>
      </c>
      <c r="L119" s="7">
        <f t="shared" si="49"/>
        <v>28.17</v>
      </c>
      <c r="M119" s="7">
        <f t="shared" si="50"/>
        <v>0</v>
      </c>
      <c r="N119" s="7">
        <f t="shared" si="51"/>
        <v>0</v>
      </c>
      <c r="O119" s="146">
        <f t="shared" si="52"/>
        <v>28.17</v>
      </c>
    </row>
    <row r="120" spans="1:15" ht="25.5">
      <c r="A120" s="134" t="s">
        <v>223</v>
      </c>
      <c r="B120" s="135" t="s">
        <v>236</v>
      </c>
      <c r="C120" s="136" t="s">
        <v>37</v>
      </c>
      <c r="D120" s="202">
        <v>10.55</v>
      </c>
      <c r="E120" s="137">
        <v>1</v>
      </c>
      <c r="F120" s="138"/>
      <c r="G120" s="138"/>
      <c r="H120" s="39">
        <v>12.26</v>
      </c>
      <c r="I120" s="10"/>
      <c r="J120" s="8">
        <f>I120+'[6]1'!J126</f>
        <v>0</v>
      </c>
      <c r="K120" s="47">
        <f t="shared" si="48"/>
        <v>1</v>
      </c>
      <c r="L120" s="7">
        <f t="shared" si="49"/>
        <v>10.55</v>
      </c>
      <c r="M120" s="7">
        <f t="shared" si="50"/>
        <v>0</v>
      </c>
      <c r="N120" s="7">
        <f t="shared" si="51"/>
        <v>0</v>
      </c>
      <c r="O120" s="146">
        <f t="shared" si="52"/>
        <v>10.55</v>
      </c>
    </row>
    <row r="121" spans="1:15" ht="25.5">
      <c r="A121" s="134" t="s">
        <v>246</v>
      </c>
      <c r="B121" s="135" t="s">
        <v>237</v>
      </c>
      <c r="C121" s="136" t="s">
        <v>37</v>
      </c>
      <c r="D121" s="202">
        <v>11.53</v>
      </c>
      <c r="E121" s="137">
        <v>1</v>
      </c>
      <c r="F121" s="138"/>
      <c r="G121" s="138"/>
      <c r="H121" s="39">
        <v>9.01</v>
      </c>
      <c r="I121" s="10"/>
      <c r="J121" s="8">
        <f>I121+'[6]1'!J127</f>
        <v>0</v>
      </c>
      <c r="K121" s="47">
        <f t="shared" si="48"/>
        <v>1</v>
      </c>
      <c r="L121" s="7">
        <f t="shared" si="49"/>
        <v>11.53</v>
      </c>
      <c r="M121" s="7">
        <f t="shared" si="50"/>
        <v>0</v>
      </c>
      <c r="N121" s="7">
        <f t="shared" si="51"/>
        <v>0</v>
      </c>
      <c r="O121" s="146">
        <f t="shared" si="52"/>
        <v>11.53</v>
      </c>
    </row>
    <row r="122" spans="1:15" ht="38.25">
      <c r="A122" s="134" t="s">
        <v>247</v>
      </c>
      <c r="B122" s="148" t="s">
        <v>238</v>
      </c>
      <c r="C122" s="136" t="s">
        <v>37</v>
      </c>
      <c r="D122" s="202">
        <v>72.23</v>
      </c>
      <c r="E122" s="137">
        <v>1</v>
      </c>
      <c r="F122" s="138"/>
      <c r="G122" s="138"/>
      <c r="H122" s="39"/>
      <c r="I122" s="10"/>
      <c r="J122" s="8">
        <f>SUM(G122:I122)</f>
        <v>0</v>
      </c>
      <c r="K122" s="47">
        <f t="shared" si="48"/>
        <v>1</v>
      </c>
      <c r="L122" s="7">
        <f t="shared" ref="L122" si="53">ROUND(E122*D122,2)</f>
        <v>72.23</v>
      </c>
      <c r="M122" s="7">
        <f t="shared" si="50"/>
        <v>0</v>
      </c>
      <c r="N122" s="7">
        <f t="shared" ref="N122" si="54">ROUND(J122*D122,2)</f>
        <v>0</v>
      </c>
      <c r="O122" s="146">
        <f t="shared" si="52"/>
        <v>72.23</v>
      </c>
    </row>
    <row r="123" spans="1:15">
      <c r="A123" s="134"/>
      <c r="B123" s="148"/>
      <c r="C123" s="136"/>
      <c r="D123" s="137"/>
      <c r="E123" s="137"/>
      <c r="F123" s="138"/>
      <c r="G123" s="138"/>
      <c r="H123" s="39"/>
      <c r="I123" s="10"/>
      <c r="J123" s="8"/>
      <c r="K123" s="47"/>
      <c r="L123" s="9">
        <f>SUM(L100:L122)</f>
        <v>6650.2</v>
      </c>
      <c r="M123" s="9">
        <f>SUM(M100:M122)</f>
        <v>0</v>
      </c>
      <c r="N123" s="9">
        <f>SUM(N100:N122)</f>
        <v>0</v>
      </c>
      <c r="O123" s="127"/>
    </row>
    <row r="124" spans="1:15">
      <c r="A124" s="201" t="s">
        <v>62</v>
      </c>
      <c r="B124" s="200" t="s">
        <v>171</v>
      </c>
      <c r="C124" s="129"/>
      <c r="D124" s="130"/>
      <c r="E124" s="128"/>
      <c r="F124" s="131"/>
      <c r="G124" s="131"/>
      <c r="H124" s="45">
        <v>70.239999999999995</v>
      </c>
      <c r="I124" s="46"/>
      <c r="J124" s="47"/>
      <c r="K124" s="59"/>
      <c r="L124" s="42"/>
      <c r="M124" s="42"/>
      <c r="N124" s="42"/>
      <c r="O124" s="181">
        <f>SUM(O125:O125)</f>
        <v>61.67</v>
      </c>
    </row>
    <row r="125" spans="1:15">
      <c r="A125" s="134" t="s">
        <v>63</v>
      </c>
      <c r="B125" s="135" t="s">
        <v>239</v>
      </c>
      <c r="C125" s="136" t="s">
        <v>8</v>
      </c>
      <c r="D125" s="202">
        <v>1.74</v>
      </c>
      <c r="E125" s="137">
        <v>35.44</v>
      </c>
      <c r="F125" s="138"/>
      <c r="G125" s="138"/>
      <c r="H125" s="39">
        <v>11.32</v>
      </c>
      <c r="I125" s="10"/>
      <c r="J125" s="8">
        <f>I125+'[6]1'!J138</f>
        <v>0</v>
      </c>
      <c r="K125" s="47">
        <f t="shared" ref="K125" si="55">E125-J125</f>
        <v>35.44</v>
      </c>
      <c r="L125" s="7">
        <f t="shared" ref="L125" si="56">ROUND(E125*D125,2)</f>
        <v>61.67</v>
      </c>
      <c r="M125" s="7">
        <f t="shared" ref="M125" si="57">ROUND(I125*D125,2)</f>
        <v>0</v>
      </c>
      <c r="N125" s="7">
        <f t="shared" ref="N125" si="58">ROUND(J125*D125,2)</f>
        <v>0</v>
      </c>
      <c r="O125" s="146">
        <f t="shared" ref="O125" si="59">L125-N125</f>
        <v>61.67</v>
      </c>
    </row>
    <row r="126" spans="1:15">
      <c r="A126" s="138"/>
      <c r="B126" s="138"/>
      <c r="C126" s="138"/>
      <c r="D126" s="161"/>
      <c r="E126" s="161"/>
      <c r="F126" s="138"/>
      <c r="G126" s="138"/>
      <c r="H126" s="162"/>
      <c r="I126" s="10"/>
      <c r="J126" s="12"/>
      <c r="K126" s="60"/>
      <c r="L126" s="9">
        <f>SUM(L125:L125)</f>
        <v>61.67</v>
      </c>
      <c r="M126" s="9">
        <f>SUM(M125:M125)</f>
        <v>0</v>
      </c>
      <c r="N126" s="9">
        <f>SUM(N125:N125)</f>
        <v>0</v>
      </c>
      <c r="O126" s="127"/>
    </row>
    <row r="127" spans="1:15">
      <c r="A127" s="244" t="s">
        <v>64</v>
      </c>
      <c r="B127" s="245"/>
      <c r="C127" s="245"/>
      <c r="D127" s="245"/>
      <c r="E127" s="171"/>
      <c r="F127" s="172"/>
      <c r="G127" s="172"/>
      <c r="H127" s="173"/>
      <c r="I127" s="174"/>
      <c r="J127" s="175"/>
      <c r="K127" s="175"/>
      <c r="L127" s="182">
        <f>SUM(L126,L123,L98,L95,L87,L80,L74,L65,L59,L45,L21,L17)</f>
        <v>48564.450000000004</v>
      </c>
      <c r="M127" s="182">
        <f t="shared" ref="M127:N127" si="60">SUM(M126,M123,M98,M95,M87,M80,M74,M65,M59,M45,M21,M17)</f>
        <v>16126.16</v>
      </c>
      <c r="N127" s="182">
        <f t="shared" si="60"/>
        <v>16126.16</v>
      </c>
      <c r="O127" s="182">
        <f>L127-N127</f>
        <v>32438.290000000005</v>
      </c>
    </row>
    <row r="128" spans="1:15">
      <c r="M128" s="13">
        <f>ROUND(M127/L127,4)</f>
        <v>0.33210000000000001</v>
      </c>
      <c r="N128" s="13">
        <f>ROUND(N127/L127,4)</f>
        <v>0.33210000000000001</v>
      </c>
    </row>
    <row r="129" spans="2:15">
      <c r="M129" s="14"/>
    </row>
    <row r="130" spans="2:15">
      <c r="B130" s="101"/>
      <c r="C130" s="103"/>
      <c r="D130" s="103"/>
    </row>
    <row r="131" spans="2:15">
      <c r="B131" s="105" t="s">
        <v>92</v>
      </c>
      <c r="C131" s="102"/>
      <c r="D131" s="243" t="s">
        <v>93</v>
      </c>
      <c r="E131" s="243"/>
      <c r="F131" s="243"/>
      <c r="G131" s="243"/>
      <c r="H131" s="243"/>
      <c r="I131" s="243"/>
      <c r="L131" s="238" t="s">
        <v>95</v>
      </c>
      <c r="M131" s="239"/>
      <c r="N131" s="239"/>
      <c r="O131" s="239"/>
    </row>
    <row r="132" spans="2:15">
      <c r="D132" s="104"/>
      <c r="E132" s="242" t="s">
        <v>94</v>
      </c>
      <c r="F132" s="242"/>
      <c r="G132" s="242"/>
      <c r="H132" s="104"/>
      <c r="L132" s="240" t="s">
        <v>96</v>
      </c>
      <c r="M132" s="241"/>
      <c r="N132" s="241"/>
      <c r="O132" s="241"/>
    </row>
  </sheetData>
  <mergeCells count="40"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6:D7"/>
    <mergeCell ref="J10:J12"/>
    <mergeCell ref="K9:K12"/>
    <mergeCell ref="L131:O131"/>
    <mergeCell ref="L132:O132"/>
    <mergeCell ref="E132:G132"/>
    <mergeCell ref="D131:I131"/>
    <mergeCell ref="A127:D127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&amp;RBM01 - PLANILHA DA SALA DE RAIO-X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R215"/>
  <sheetViews>
    <sheetView view="pageBreakPreview" topLeftCell="A199" zoomScaleSheetLayoutView="100" workbookViewId="0">
      <selection activeCell="L206" sqref="L206"/>
    </sheetView>
  </sheetViews>
  <sheetFormatPr defaultColWidth="9.140625" defaultRowHeight="12.75"/>
  <cols>
    <col min="1" max="1" width="36.5703125" style="20" customWidth="1"/>
    <col min="2" max="2" width="12.28515625" style="20" customWidth="1"/>
    <col min="3" max="3" width="8.5703125" style="20" customWidth="1"/>
    <col min="4" max="4" width="7.5703125" style="20" customWidth="1"/>
    <col min="5" max="5" width="6.7109375" style="20" customWidth="1"/>
    <col min="6" max="6" width="8.5703125" style="20" customWidth="1"/>
    <col min="7" max="7" width="7.28515625" style="20" customWidth="1"/>
    <col min="8" max="8" width="8.5703125" style="20" customWidth="1"/>
    <col min="9" max="9" width="7.85546875" style="20" customWidth="1"/>
    <col min="10" max="10" width="8.28515625" style="20" customWidth="1"/>
    <col min="11" max="11" width="6.85546875" style="20" customWidth="1"/>
    <col min="12" max="12" width="5.7109375" style="20" customWidth="1"/>
    <col min="13" max="13" width="9.5703125" style="20" customWidth="1"/>
    <col min="14" max="14" width="12.42578125" style="19" customWidth="1"/>
    <col min="15" max="15" width="7.7109375" style="20" customWidth="1"/>
    <col min="16" max="16" width="6" style="20" customWidth="1"/>
    <col min="17" max="17" width="5.28515625" style="20" customWidth="1"/>
    <col min="18" max="16384" width="9.140625" style="20"/>
  </cols>
  <sheetData>
    <row r="1" spans="1:14" s="18" customFormat="1" ht="108.75" customHeight="1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</row>
    <row r="2" spans="1:14" ht="18.75">
      <c r="A2" s="324" t="str">
        <f>[7]Orçamento!$A$2:$H$2</f>
        <v>PREFEITURA MUNICIPAL DE ITABAIANA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4">
      <c r="A3" s="21"/>
      <c r="B3" s="15"/>
      <c r="C3" s="16"/>
      <c r="D3" s="22"/>
      <c r="E3" s="17"/>
      <c r="F3" s="23"/>
      <c r="G3" s="23"/>
    </row>
    <row r="4" spans="1:14" ht="12" customHeight="1">
      <c r="A4" s="325" t="s">
        <v>65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4" ht="12" customHeight="1">
      <c r="A5" s="328"/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30"/>
    </row>
    <row r="6" spans="1:14" ht="12.75" hidden="1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ht="12.75" customHeight="1">
      <c r="A7" s="73" t="s">
        <v>84</v>
      </c>
      <c r="B7" s="332" t="s">
        <v>307</v>
      </c>
      <c r="C7" s="333"/>
      <c r="D7" s="333"/>
      <c r="E7" s="333"/>
      <c r="F7" s="333"/>
      <c r="G7" s="333"/>
      <c r="H7" s="333"/>
      <c r="I7" s="333"/>
      <c r="J7" s="335" t="s">
        <v>241</v>
      </c>
      <c r="K7" s="336"/>
      <c r="L7" s="336"/>
      <c r="M7" s="337"/>
    </row>
    <row r="8" spans="1:14" ht="12.75" customHeight="1">
      <c r="A8" s="74" t="s">
        <v>85</v>
      </c>
      <c r="B8" s="332" t="s">
        <v>254</v>
      </c>
      <c r="C8" s="333"/>
      <c r="D8" s="333"/>
      <c r="E8" s="333"/>
      <c r="F8" s="333"/>
      <c r="G8" s="333"/>
      <c r="H8" s="333"/>
      <c r="I8" s="333"/>
      <c r="J8" s="338"/>
      <c r="K8" s="339"/>
      <c r="L8" s="339"/>
      <c r="M8" s="340"/>
    </row>
    <row r="9" spans="1:14" ht="12.75" customHeight="1">
      <c r="A9" s="75" t="s">
        <v>86</v>
      </c>
      <c r="B9" s="334">
        <v>44090</v>
      </c>
      <c r="C9" s="334"/>
      <c r="D9" s="334"/>
      <c r="E9" s="76" t="s">
        <v>87</v>
      </c>
      <c r="F9" s="334">
        <v>44174</v>
      </c>
      <c r="G9" s="334"/>
      <c r="H9" s="334"/>
      <c r="I9" s="334"/>
      <c r="J9" s="341"/>
      <c r="K9" s="342"/>
      <c r="L9" s="342"/>
      <c r="M9" s="343"/>
    </row>
    <row r="10" spans="1:14" ht="25.5" customHeight="1">
      <c r="A10" s="331"/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</row>
    <row r="11" spans="1:14" ht="15" customHeight="1">
      <c r="A11" s="299" t="s">
        <v>255</v>
      </c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</row>
    <row r="12" spans="1:14" ht="15" customHeight="1">
      <c r="A12" s="301" t="s">
        <v>256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3"/>
      <c r="N12" s="119"/>
    </row>
    <row r="13" spans="1:14" ht="15" customHeight="1">
      <c r="N13" s="119"/>
    </row>
    <row r="14" spans="1:14" ht="15" customHeight="1">
      <c r="B14" s="61" t="s">
        <v>257</v>
      </c>
      <c r="C14" s="61" t="s">
        <v>258</v>
      </c>
      <c r="D14" s="312" t="s">
        <v>67</v>
      </c>
      <c r="E14" s="313"/>
      <c r="N14" s="119"/>
    </row>
    <row r="15" spans="1:14" ht="15" customHeight="1">
      <c r="A15" s="61" t="s">
        <v>259</v>
      </c>
      <c r="B15" s="180">
        <v>3</v>
      </c>
      <c r="C15" s="180">
        <v>1.5</v>
      </c>
      <c r="D15" s="194">
        <f>ROUND(B15*C15,2)</f>
        <v>4.5</v>
      </c>
      <c r="E15" s="65" t="s">
        <v>8</v>
      </c>
      <c r="N15" s="119"/>
    </row>
    <row r="16" spans="1:14" ht="15" customHeight="1">
      <c r="N16" s="119"/>
    </row>
    <row r="17" spans="1:14" ht="15" customHeight="1">
      <c r="A17" s="285" t="s">
        <v>88</v>
      </c>
      <c r="B17" s="286"/>
      <c r="C17" s="286"/>
      <c r="D17" s="286"/>
      <c r="E17" s="286"/>
      <c r="F17" s="286"/>
      <c r="G17" s="286"/>
      <c r="H17" s="286"/>
      <c r="I17" s="287"/>
      <c r="J17" s="80">
        <f>D15</f>
        <v>4.5</v>
      </c>
      <c r="K17" s="81" t="s">
        <v>8</v>
      </c>
      <c r="L17" s="89"/>
      <c r="M17" s="90"/>
      <c r="N17" s="119"/>
    </row>
    <row r="18" spans="1:14" ht="15" customHeight="1">
      <c r="A18" s="63"/>
      <c r="B18" s="30"/>
      <c r="C18" s="31"/>
      <c r="D18" s="27"/>
      <c r="E18" s="27"/>
      <c r="G18" s="27"/>
      <c r="H18" s="29"/>
      <c r="I18" s="29"/>
      <c r="J18" s="28"/>
      <c r="K18" s="29"/>
      <c r="N18" s="119"/>
    </row>
    <row r="19" spans="1:14" ht="15" customHeight="1">
      <c r="A19" s="288" t="s">
        <v>89</v>
      </c>
      <c r="B19" s="289"/>
      <c r="C19" s="289"/>
      <c r="D19" s="289"/>
      <c r="E19" s="289"/>
      <c r="F19" s="289"/>
      <c r="G19" s="289"/>
      <c r="H19" s="289"/>
      <c r="I19" s="290"/>
      <c r="J19" s="87">
        <v>0</v>
      </c>
      <c r="K19" s="94" t="s">
        <v>8</v>
      </c>
      <c r="L19" s="88"/>
      <c r="M19" s="65"/>
      <c r="N19" s="119"/>
    </row>
    <row r="20" spans="1:14" ht="15" customHeight="1">
      <c r="A20" s="291" t="s">
        <v>90</v>
      </c>
      <c r="B20" s="292"/>
      <c r="C20" s="292"/>
      <c r="D20" s="292"/>
      <c r="E20" s="292"/>
      <c r="F20" s="292"/>
      <c r="G20" s="292"/>
      <c r="H20" s="292"/>
      <c r="I20" s="293"/>
      <c r="J20" s="92">
        <f>J17-J19</f>
        <v>4.5</v>
      </c>
      <c r="K20" s="95" t="s">
        <v>8</v>
      </c>
      <c r="L20" s="85"/>
      <c r="M20" s="86"/>
      <c r="N20" s="119"/>
    </row>
    <row r="21" spans="1:14" ht="15" customHeight="1">
      <c r="A21" s="294" t="s">
        <v>91</v>
      </c>
      <c r="B21" s="295"/>
      <c r="C21" s="295"/>
      <c r="D21" s="295"/>
      <c r="E21" s="295"/>
      <c r="F21" s="295"/>
      <c r="G21" s="295"/>
      <c r="H21" s="295"/>
      <c r="I21" s="296"/>
      <c r="J21" s="82">
        <f>J19+J20</f>
        <v>4.5</v>
      </c>
      <c r="K21" s="94" t="s">
        <v>8</v>
      </c>
      <c r="L21" s="91"/>
      <c r="M21" s="84"/>
      <c r="N21" s="119"/>
    </row>
    <row r="22" spans="1:14" ht="15" customHeight="1">
      <c r="N22" s="119"/>
    </row>
    <row r="23" spans="1:14" ht="15" customHeight="1">
      <c r="A23" s="301" t="s">
        <v>260</v>
      </c>
      <c r="B23" s="302"/>
      <c r="C23" s="302"/>
      <c r="D23" s="302"/>
      <c r="E23" s="302"/>
      <c r="F23" s="302"/>
      <c r="G23" s="302"/>
      <c r="H23" s="302"/>
      <c r="I23" s="302"/>
      <c r="J23" s="302"/>
      <c r="K23" s="302"/>
      <c r="L23" s="302"/>
      <c r="M23" s="303"/>
      <c r="N23" s="119"/>
    </row>
    <row r="24" spans="1:14" ht="15" customHeight="1">
      <c r="N24" s="119"/>
    </row>
    <row r="25" spans="1:14" ht="15" customHeight="1">
      <c r="B25" s="61" t="s">
        <v>257</v>
      </c>
      <c r="C25" s="61" t="s">
        <v>258</v>
      </c>
      <c r="D25" s="312" t="s">
        <v>67</v>
      </c>
      <c r="E25" s="313"/>
      <c r="N25" s="119"/>
    </row>
    <row r="26" spans="1:14" ht="15" customHeight="1">
      <c r="A26" s="61" t="s">
        <v>261</v>
      </c>
      <c r="B26" s="180">
        <v>5.0999999999999996</v>
      </c>
      <c r="C26" s="180">
        <v>6.95</v>
      </c>
      <c r="D26" s="194">
        <f>ROUND(B26*C26,2)</f>
        <v>35.450000000000003</v>
      </c>
      <c r="E26" s="65" t="s">
        <v>8</v>
      </c>
      <c r="N26" s="119"/>
    </row>
    <row r="27" spans="1:14" ht="15" customHeight="1">
      <c r="N27" s="119"/>
    </row>
    <row r="28" spans="1:14" ht="15" customHeight="1">
      <c r="A28" s="285" t="s">
        <v>88</v>
      </c>
      <c r="B28" s="286"/>
      <c r="C28" s="286"/>
      <c r="D28" s="286"/>
      <c r="E28" s="286"/>
      <c r="F28" s="286"/>
      <c r="G28" s="286"/>
      <c r="H28" s="286"/>
      <c r="I28" s="287"/>
      <c r="J28" s="80">
        <f>D26</f>
        <v>35.450000000000003</v>
      </c>
      <c r="K28" s="81" t="s">
        <v>8</v>
      </c>
      <c r="L28" s="89"/>
      <c r="M28" s="90"/>
      <c r="N28" s="119"/>
    </row>
    <row r="29" spans="1:14" ht="15" customHeight="1">
      <c r="A29" s="63"/>
      <c r="B29" s="30"/>
      <c r="C29" s="31"/>
      <c r="D29" s="27"/>
      <c r="E29" s="27"/>
      <c r="G29" s="27"/>
      <c r="H29" s="29"/>
      <c r="I29" s="29"/>
      <c r="J29" s="28"/>
      <c r="K29" s="29"/>
      <c r="N29" s="119"/>
    </row>
    <row r="30" spans="1:14" ht="15" customHeight="1">
      <c r="A30" s="288" t="s">
        <v>89</v>
      </c>
      <c r="B30" s="289"/>
      <c r="C30" s="289"/>
      <c r="D30" s="289"/>
      <c r="E30" s="289"/>
      <c r="F30" s="289"/>
      <c r="G30" s="289"/>
      <c r="H30" s="289"/>
      <c r="I30" s="290"/>
      <c r="J30" s="87">
        <v>0</v>
      </c>
      <c r="K30" s="94" t="s">
        <v>8</v>
      </c>
      <c r="L30" s="88"/>
      <c r="M30" s="65"/>
      <c r="N30" s="119"/>
    </row>
    <row r="31" spans="1:14" ht="15" customHeight="1">
      <c r="A31" s="291" t="s">
        <v>90</v>
      </c>
      <c r="B31" s="292"/>
      <c r="C31" s="292"/>
      <c r="D31" s="292"/>
      <c r="E31" s="292"/>
      <c r="F31" s="292"/>
      <c r="G31" s="292"/>
      <c r="H31" s="292"/>
      <c r="I31" s="293"/>
      <c r="J31" s="92">
        <f>J28-J30</f>
        <v>35.450000000000003</v>
      </c>
      <c r="K31" s="95" t="s">
        <v>8</v>
      </c>
      <c r="L31" s="85"/>
      <c r="M31" s="86"/>
      <c r="N31" s="119"/>
    </row>
    <row r="32" spans="1:14" ht="15" customHeight="1">
      <c r="A32" s="294" t="s">
        <v>91</v>
      </c>
      <c r="B32" s="295"/>
      <c r="C32" s="295"/>
      <c r="D32" s="295"/>
      <c r="E32" s="295"/>
      <c r="F32" s="295"/>
      <c r="G32" s="295"/>
      <c r="H32" s="295"/>
      <c r="I32" s="296"/>
      <c r="J32" s="82">
        <f>J30+J31</f>
        <v>35.450000000000003</v>
      </c>
      <c r="K32" s="94" t="s">
        <v>8</v>
      </c>
      <c r="L32" s="91"/>
      <c r="M32" s="84"/>
      <c r="N32" s="119"/>
    </row>
    <row r="33" spans="1:14" ht="15" customHeight="1">
      <c r="N33" s="119"/>
    </row>
    <row r="34" spans="1:14" ht="15" customHeight="1">
      <c r="A34" s="299" t="s">
        <v>262</v>
      </c>
      <c r="B34" s="300"/>
      <c r="C34" s="300"/>
      <c r="D34" s="300"/>
      <c r="E34" s="300"/>
      <c r="F34" s="300"/>
      <c r="G34" s="300"/>
      <c r="H34" s="300"/>
      <c r="I34" s="300"/>
      <c r="J34" s="300"/>
      <c r="K34" s="300"/>
      <c r="L34" s="300"/>
      <c r="M34" s="300"/>
      <c r="N34" s="119"/>
    </row>
    <row r="35" spans="1:14" ht="15" customHeight="1">
      <c r="A35" s="301" t="s">
        <v>263</v>
      </c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3"/>
      <c r="N35" s="119"/>
    </row>
    <row r="36" spans="1:14" ht="15" customHeight="1">
      <c r="N36" s="119"/>
    </row>
    <row r="37" spans="1:14" ht="15" customHeight="1">
      <c r="B37" s="317" t="s">
        <v>264</v>
      </c>
      <c r="C37" s="318"/>
      <c r="D37" s="319"/>
      <c r="E37" s="212" t="s">
        <v>265</v>
      </c>
      <c r="F37" s="212" t="s">
        <v>266</v>
      </c>
      <c r="G37" s="312" t="s">
        <v>267</v>
      </c>
      <c r="H37" s="313"/>
      <c r="N37" s="119"/>
    </row>
    <row r="38" spans="1:14" ht="15" customHeight="1">
      <c r="A38" s="210" t="s">
        <v>269</v>
      </c>
      <c r="B38" s="312">
        <f>0.87+2.72+1.85+1.77+1.85+0.7+3.3+3.67+0.45+0.57+0.88+2.05</f>
        <v>20.679999999999996</v>
      </c>
      <c r="C38" s="316"/>
      <c r="D38" s="313"/>
      <c r="E38" s="180">
        <v>0.4</v>
      </c>
      <c r="F38" s="180">
        <v>0.4</v>
      </c>
      <c r="G38" s="211">
        <f>ROUND(B38*E38*F38,2)</f>
        <v>3.31</v>
      </c>
      <c r="H38" s="65" t="s">
        <v>11</v>
      </c>
      <c r="N38" s="119"/>
    </row>
    <row r="39" spans="1:14" ht="15" customHeight="1">
      <c r="N39" s="119"/>
    </row>
    <row r="40" spans="1:14" ht="15" customHeight="1">
      <c r="A40" s="285" t="s">
        <v>88</v>
      </c>
      <c r="B40" s="286"/>
      <c r="C40" s="286"/>
      <c r="D40" s="286"/>
      <c r="E40" s="286"/>
      <c r="F40" s="286"/>
      <c r="G40" s="286"/>
      <c r="H40" s="286"/>
      <c r="I40" s="287"/>
      <c r="J40" s="80">
        <f>G38</f>
        <v>3.31</v>
      </c>
      <c r="K40" s="81" t="s">
        <v>11</v>
      </c>
      <c r="L40" s="89"/>
      <c r="M40" s="90"/>
      <c r="N40" s="119"/>
    </row>
    <row r="41" spans="1:14" ht="15" customHeight="1">
      <c r="A41" s="63"/>
      <c r="B41" s="30"/>
      <c r="C41" s="31"/>
      <c r="D41" s="27"/>
      <c r="E41" s="27"/>
      <c r="G41" s="27"/>
      <c r="H41" s="29"/>
      <c r="I41" s="29"/>
      <c r="J41" s="28"/>
      <c r="K41" s="29"/>
      <c r="N41" s="119"/>
    </row>
    <row r="42" spans="1:14" ht="15" customHeight="1">
      <c r="A42" s="288" t="s">
        <v>89</v>
      </c>
      <c r="B42" s="289"/>
      <c r="C42" s="289"/>
      <c r="D42" s="289"/>
      <c r="E42" s="289"/>
      <c r="F42" s="289"/>
      <c r="G42" s="289"/>
      <c r="H42" s="289"/>
      <c r="I42" s="290"/>
      <c r="J42" s="87">
        <v>0</v>
      </c>
      <c r="K42" s="94" t="s">
        <v>11</v>
      </c>
      <c r="L42" s="88"/>
      <c r="M42" s="65"/>
      <c r="N42" s="119"/>
    </row>
    <row r="43" spans="1:14" ht="15" customHeight="1">
      <c r="A43" s="291" t="s">
        <v>90</v>
      </c>
      <c r="B43" s="292"/>
      <c r="C43" s="292"/>
      <c r="D43" s="292"/>
      <c r="E43" s="292"/>
      <c r="F43" s="292"/>
      <c r="G43" s="292"/>
      <c r="H43" s="292"/>
      <c r="I43" s="293"/>
      <c r="J43" s="92">
        <f>J40-J42</f>
        <v>3.31</v>
      </c>
      <c r="K43" s="95" t="s">
        <v>11</v>
      </c>
      <c r="L43" s="85"/>
      <c r="M43" s="86"/>
      <c r="N43" s="119"/>
    </row>
    <row r="44" spans="1:14" ht="15" customHeight="1">
      <c r="A44" s="294" t="s">
        <v>91</v>
      </c>
      <c r="B44" s="295"/>
      <c r="C44" s="295"/>
      <c r="D44" s="295"/>
      <c r="E44" s="295"/>
      <c r="F44" s="295"/>
      <c r="G44" s="295"/>
      <c r="H44" s="295"/>
      <c r="I44" s="296"/>
      <c r="J44" s="82">
        <f>J42+J43</f>
        <v>3.31</v>
      </c>
      <c r="K44" s="94" t="s">
        <v>11</v>
      </c>
      <c r="L44" s="91"/>
      <c r="M44" s="84"/>
      <c r="N44" s="119"/>
    </row>
    <row r="45" spans="1:14" ht="15" customHeight="1">
      <c r="N45" s="119"/>
    </row>
    <row r="46" spans="1:14" ht="15" customHeight="1">
      <c r="A46" s="301" t="s">
        <v>268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3"/>
      <c r="N46" s="119"/>
    </row>
    <row r="47" spans="1:14" ht="15" customHeight="1">
      <c r="N47" s="119"/>
    </row>
    <row r="48" spans="1:14" ht="15" customHeight="1">
      <c r="B48" s="317" t="s">
        <v>264</v>
      </c>
      <c r="C48" s="318"/>
      <c r="D48" s="319"/>
      <c r="E48" s="212" t="s">
        <v>265</v>
      </c>
      <c r="F48" s="312" t="s">
        <v>267</v>
      </c>
      <c r="G48" s="313"/>
      <c r="N48" s="119"/>
    </row>
    <row r="49" spans="1:14" ht="15" customHeight="1">
      <c r="A49" s="210" t="s">
        <v>269</v>
      </c>
      <c r="B49" s="312">
        <f>0.87+2.72+1.85+1.77+1.85+0.7+3.3+3.67+0.45+0.57+0.88+2.05</f>
        <v>20.679999999999996</v>
      </c>
      <c r="C49" s="316"/>
      <c r="D49" s="313"/>
      <c r="E49" s="180">
        <v>0.4</v>
      </c>
      <c r="F49" s="210">
        <f>ROUND(B49*E49,2)</f>
        <v>8.27</v>
      </c>
      <c r="G49" s="65" t="s">
        <v>8</v>
      </c>
      <c r="N49" s="119"/>
    </row>
    <row r="50" spans="1:14" ht="15" customHeight="1">
      <c r="N50" s="119"/>
    </row>
    <row r="51" spans="1:14" ht="15" customHeight="1">
      <c r="A51" s="285" t="s">
        <v>88</v>
      </c>
      <c r="B51" s="286"/>
      <c r="C51" s="286"/>
      <c r="D51" s="286"/>
      <c r="E51" s="286"/>
      <c r="F51" s="286"/>
      <c r="G51" s="286"/>
      <c r="H51" s="286"/>
      <c r="I51" s="287"/>
      <c r="J51" s="80">
        <f>F49</f>
        <v>8.27</v>
      </c>
      <c r="K51" s="81" t="s">
        <v>8</v>
      </c>
      <c r="L51" s="89"/>
      <c r="M51" s="90"/>
      <c r="N51" s="119"/>
    </row>
    <row r="52" spans="1:14" ht="15" customHeight="1">
      <c r="A52" s="63"/>
      <c r="B52" s="30"/>
      <c r="C52" s="31"/>
      <c r="D52" s="27"/>
      <c r="E52" s="27"/>
      <c r="G52" s="27"/>
      <c r="H52" s="29"/>
      <c r="I52" s="29"/>
      <c r="J52" s="28"/>
      <c r="K52" s="29"/>
      <c r="N52" s="119"/>
    </row>
    <row r="53" spans="1:14" ht="15" customHeight="1">
      <c r="A53" s="288" t="s">
        <v>89</v>
      </c>
      <c r="B53" s="289"/>
      <c r="C53" s="289"/>
      <c r="D53" s="289"/>
      <c r="E53" s="289"/>
      <c r="F53" s="289"/>
      <c r="G53" s="289"/>
      <c r="H53" s="289"/>
      <c r="I53" s="290"/>
      <c r="J53" s="87">
        <v>0</v>
      </c>
      <c r="K53" s="94" t="s">
        <v>8</v>
      </c>
      <c r="L53" s="88"/>
      <c r="M53" s="65"/>
      <c r="N53" s="119"/>
    </row>
    <row r="54" spans="1:14" ht="15" customHeight="1">
      <c r="A54" s="291" t="s">
        <v>90</v>
      </c>
      <c r="B54" s="292"/>
      <c r="C54" s="292"/>
      <c r="D54" s="292"/>
      <c r="E54" s="292"/>
      <c r="F54" s="292"/>
      <c r="G54" s="292"/>
      <c r="H54" s="292"/>
      <c r="I54" s="293"/>
      <c r="J54" s="92">
        <f>J51-J53</f>
        <v>8.27</v>
      </c>
      <c r="K54" s="95" t="s">
        <v>8</v>
      </c>
      <c r="L54" s="85"/>
      <c r="M54" s="86"/>
      <c r="N54" s="119"/>
    </row>
    <row r="55" spans="1:14" ht="15" customHeight="1">
      <c r="A55" s="294" t="s">
        <v>91</v>
      </c>
      <c r="B55" s="295"/>
      <c r="C55" s="295"/>
      <c r="D55" s="295"/>
      <c r="E55" s="295"/>
      <c r="F55" s="295"/>
      <c r="G55" s="295"/>
      <c r="H55" s="295"/>
      <c r="I55" s="296"/>
      <c r="J55" s="82">
        <f>J53+J54</f>
        <v>8.27</v>
      </c>
      <c r="K55" s="94" t="s">
        <v>8</v>
      </c>
      <c r="L55" s="91"/>
      <c r="M55" s="84"/>
      <c r="N55" s="119"/>
    </row>
    <row r="56" spans="1:14" ht="15" customHeight="1">
      <c r="N56" s="119"/>
    </row>
    <row r="57" spans="1:14" ht="15" customHeight="1">
      <c r="A57" s="299" t="s">
        <v>270</v>
      </c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119"/>
    </row>
    <row r="58" spans="1:14" ht="15" customHeight="1">
      <c r="A58" s="301" t="s">
        <v>274</v>
      </c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3"/>
      <c r="N58" s="119"/>
    </row>
    <row r="59" spans="1:14" ht="15" customHeight="1">
      <c r="N59" s="119"/>
    </row>
    <row r="60" spans="1:14" ht="15" customHeight="1">
      <c r="B60" s="312" t="s">
        <v>264</v>
      </c>
      <c r="C60" s="316"/>
      <c r="D60" s="212" t="s">
        <v>265</v>
      </c>
      <c r="E60" s="212" t="s">
        <v>266</v>
      </c>
      <c r="F60" s="212" t="s">
        <v>271</v>
      </c>
      <c r="G60" s="312" t="s">
        <v>267</v>
      </c>
      <c r="H60" s="313"/>
      <c r="N60" s="119"/>
    </row>
    <row r="61" spans="1:14" ht="15" customHeight="1">
      <c r="A61" s="210" t="s">
        <v>272</v>
      </c>
      <c r="B61" s="297">
        <v>0.6</v>
      </c>
      <c r="C61" s="320"/>
      <c r="D61" s="180">
        <v>0.65</v>
      </c>
      <c r="E61" s="180">
        <v>1</v>
      </c>
      <c r="F61" s="180">
        <v>7</v>
      </c>
      <c r="G61" s="211">
        <f>ROUND(B61*E61*F61*D61,2)</f>
        <v>2.73</v>
      </c>
      <c r="H61" s="65" t="s">
        <v>11</v>
      </c>
      <c r="N61" s="119"/>
    </row>
    <row r="62" spans="1:14" ht="15" customHeight="1">
      <c r="N62" s="119"/>
    </row>
    <row r="63" spans="1:14" ht="15" customHeight="1">
      <c r="A63" s="285" t="s">
        <v>88</v>
      </c>
      <c r="B63" s="286"/>
      <c r="C63" s="286"/>
      <c r="D63" s="286"/>
      <c r="E63" s="286"/>
      <c r="F63" s="286"/>
      <c r="G63" s="286"/>
      <c r="H63" s="286"/>
      <c r="I63" s="287"/>
      <c r="J63" s="80">
        <f>G61</f>
        <v>2.73</v>
      </c>
      <c r="K63" s="81" t="s">
        <v>11</v>
      </c>
      <c r="L63" s="89"/>
      <c r="M63" s="90"/>
      <c r="N63" s="119"/>
    </row>
    <row r="64" spans="1:14" ht="15" customHeight="1">
      <c r="A64" s="63"/>
      <c r="B64" s="30"/>
      <c r="C64" s="31"/>
      <c r="D64" s="27"/>
      <c r="E64" s="27"/>
      <c r="G64" s="27"/>
      <c r="H64" s="29"/>
      <c r="I64" s="29"/>
      <c r="J64" s="28"/>
      <c r="K64" s="29"/>
      <c r="N64" s="119"/>
    </row>
    <row r="65" spans="1:14" ht="15" customHeight="1">
      <c r="A65" s="288" t="s">
        <v>89</v>
      </c>
      <c r="B65" s="289"/>
      <c r="C65" s="289"/>
      <c r="D65" s="289"/>
      <c r="E65" s="289"/>
      <c r="F65" s="289"/>
      <c r="G65" s="289"/>
      <c r="H65" s="289"/>
      <c r="I65" s="290"/>
      <c r="J65" s="87">
        <v>0</v>
      </c>
      <c r="K65" s="94" t="s">
        <v>11</v>
      </c>
      <c r="L65" s="88"/>
      <c r="M65" s="65"/>
      <c r="N65" s="119"/>
    </row>
    <row r="66" spans="1:14" ht="15" customHeight="1">
      <c r="A66" s="291" t="s">
        <v>90</v>
      </c>
      <c r="B66" s="292"/>
      <c r="C66" s="292"/>
      <c r="D66" s="292"/>
      <c r="E66" s="292"/>
      <c r="F66" s="292"/>
      <c r="G66" s="292"/>
      <c r="H66" s="292"/>
      <c r="I66" s="293"/>
      <c r="J66" s="92">
        <f>J63-J65</f>
        <v>2.73</v>
      </c>
      <c r="K66" s="95" t="s">
        <v>11</v>
      </c>
      <c r="L66" s="85"/>
      <c r="M66" s="86"/>
      <c r="N66" s="119"/>
    </row>
    <row r="67" spans="1:14" ht="15" customHeight="1">
      <c r="A67" s="294" t="s">
        <v>91</v>
      </c>
      <c r="B67" s="295"/>
      <c r="C67" s="295"/>
      <c r="D67" s="295"/>
      <c r="E67" s="295"/>
      <c r="F67" s="295"/>
      <c r="G67" s="295"/>
      <c r="H67" s="295"/>
      <c r="I67" s="296"/>
      <c r="J67" s="82">
        <f>J65+J66</f>
        <v>2.73</v>
      </c>
      <c r="K67" s="94" t="s">
        <v>11</v>
      </c>
      <c r="L67" s="91"/>
      <c r="M67" s="84"/>
      <c r="N67" s="119"/>
    </row>
    <row r="68" spans="1:14" ht="15" customHeight="1">
      <c r="N68" s="119"/>
    </row>
    <row r="69" spans="1:14" ht="15" customHeight="1">
      <c r="A69" s="301" t="s">
        <v>275</v>
      </c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3"/>
      <c r="N69" s="119"/>
    </row>
    <row r="70" spans="1:14" ht="15" customHeight="1">
      <c r="N70" s="119"/>
    </row>
    <row r="71" spans="1:14" ht="15" customHeight="1">
      <c r="B71" s="312" t="s">
        <v>264</v>
      </c>
      <c r="C71" s="316"/>
      <c r="D71" s="212" t="s">
        <v>265</v>
      </c>
      <c r="E71" s="213" t="s">
        <v>273</v>
      </c>
      <c r="F71" s="317" t="s">
        <v>267</v>
      </c>
      <c r="G71" s="319"/>
      <c r="N71" s="119"/>
    </row>
    <row r="72" spans="1:14" ht="15" customHeight="1">
      <c r="A72" s="210" t="s">
        <v>272</v>
      </c>
      <c r="B72" s="297">
        <v>0.6</v>
      </c>
      <c r="C72" s="320"/>
      <c r="D72" s="180">
        <v>0.65</v>
      </c>
      <c r="E72" s="194">
        <v>7</v>
      </c>
      <c r="F72" s="210">
        <f>ROUND(B72*D72*E72,2)</f>
        <v>2.73</v>
      </c>
      <c r="G72" s="65" t="s">
        <v>8</v>
      </c>
      <c r="N72" s="119"/>
    </row>
    <row r="73" spans="1:14" ht="15" customHeight="1">
      <c r="N73" s="119"/>
    </row>
    <row r="74" spans="1:14" ht="15" customHeight="1">
      <c r="A74" s="285" t="s">
        <v>88</v>
      </c>
      <c r="B74" s="286"/>
      <c r="C74" s="286"/>
      <c r="D74" s="286"/>
      <c r="E74" s="286"/>
      <c r="F74" s="286"/>
      <c r="G74" s="286"/>
      <c r="H74" s="286"/>
      <c r="I74" s="287"/>
      <c r="J74" s="80">
        <f>F72</f>
        <v>2.73</v>
      </c>
      <c r="K74" s="81" t="s">
        <v>8</v>
      </c>
      <c r="L74" s="89"/>
      <c r="M74" s="90"/>
      <c r="N74" s="119"/>
    </row>
    <row r="75" spans="1:14" ht="15" customHeight="1">
      <c r="A75" s="63"/>
      <c r="B75" s="30"/>
      <c r="C75" s="31"/>
      <c r="D75" s="27"/>
      <c r="E75" s="27"/>
      <c r="G75" s="27"/>
      <c r="H75" s="29"/>
      <c r="I75" s="29"/>
      <c r="J75" s="28"/>
      <c r="K75" s="29"/>
      <c r="N75" s="119"/>
    </row>
    <row r="76" spans="1:14" ht="15" customHeight="1">
      <c r="A76" s="288" t="s">
        <v>89</v>
      </c>
      <c r="B76" s="289"/>
      <c r="C76" s="289"/>
      <c r="D76" s="289"/>
      <c r="E76" s="289"/>
      <c r="F76" s="289"/>
      <c r="G76" s="289"/>
      <c r="H76" s="289"/>
      <c r="I76" s="290"/>
      <c r="J76" s="87">
        <v>0</v>
      </c>
      <c r="K76" s="94" t="s">
        <v>8</v>
      </c>
      <c r="L76" s="88"/>
      <c r="M76" s="65"/>
      <c r="N76" s="119"/>
    </row>
    <row r="77" spans="1:14" ht="15" customHeight="1">
      <c r="A77" s="291" t="s">
        <v>90</v>
      </c>
      <c r="B77" s="292"/>
      <c r="C77" s="292"/>
      <c r="D77" s="292"/>
      <c r="E77" s="292"/>
      <c r="F77" s="292"/>
      <c r="G77" s="292"/>
      <c r="H77" s="292"/>
      <c r="I77" s="293"/>
      <c r="J77" s="92">
        <f>J74-J76</f>
        <v>2.73</v>
      </c>
      <c r="K77" s="95" t="s">
        <v>8</v>
      </c>
      <c r="L77" s="85"/>
      <c r="M77" s="86"/>
      <c r="N77" s="119"/>
    </row>
    <row r="78" spans="1:14" ht="15" customHeight="1">
      <c r="A78" s="294" t="s">
        <v>91</v>
      </c>
      <c r="B78" s="295"/>
      <c r="C78" s="295"/>
      <c r="D78" s="295"/>
      <c r="E78" s="295"/>
      <c r="F78" s="295"/>
      <c r="G78" s="295"/>
      <c r="H78" s="295"/>
      <c r="I78" s="296"/>
      <c r="J78" s="82">
        <f>J76+J77</f>
        <v>2.73</v>
      </c>
      <c r="K78" s="94" t="s">
        <v>8</v>
      </c>
      <c r="L78" s="91"/>
      <c r="M78" s="84"/>
      <c r="N78" s="119"/>
    </row>
    <row r="79" spans="1:14" ht="15" customHeight="1">
      <c r="N79" s="119"/>
    </row>
    <row r="80" spans="1:14" ht="15" customHeight="1">
      <c r="A80" s="301" t="s">
        <v>279</v>
      </c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3"/>
      <c r="N80" s="119"/>
    </row>
    <row r="81" spans="1:14" ht="15" customHeight="1">
      <c r="N81" s="119"/>
    </row>
    <row r="82" spans="1:14" ht="15" customHeight="1">
      <c r="B82" s="312" t="s">
        <v>264</v>
      </c>
      <c r="C82" s="316"/>
      <c r="D82" s="212" t="s">
        <v>265</v>
      </c>
      <c r="E82" s="212" t="s">
        <v>266</v>
      </c>
      <c r="F82" s="212" t="s">
        <v>271</v>
      </c>
      <c r="G82" s="312" t="s">
        <v>267</v>
      </c>
      <c r="H82" s="313"/>
      <c r="N82" s="119"/>
    </row>
    <row r="83" spans="1:14" ht="15" customHeight="1">
      <c r="A83" s="210" t="s">
        <v>272</v>
      </c>
      <c r="B83" s="297">
        <v>0.6</v>
      </c>
      <c r="C83" s="320"/>
      <c r="D83" s="180">
        <v>0.65</v>
      </c>
      <c r="E83" s="180">
        <v>0.05</v>
      </c>
      <c r="F83" s="180">
        <v>7</v>
      </c>
      <c r="G83" s="211">
        <f>ROUND(B83*E83*F83*D83,2)</f>
        <v>0.14000000000000001</v>
      </c>
      <c r="H83" s="65" t="s">
        <v>11</v>
      </c>
      <c r="N83" s="119"/>
    </row>
    <row r="84" spans="1:14" ht="15" customHeight="1">
      <c r="N84" s="119"/>
    </row>
    <row r="85" spans="1:14" ht="15" customHeight="1">
      <c r="A85" s="285" t="s">
        <v>88</v>
      </c>
      <c r="B85" s="286"/>
      <c r="C85" s="286"/>
      <c r="D85" s="286"/>
      <c r="E85" s="286"/>
      <c r="F85" s="286"/>
      <c r="G85" s="286"/>
      <c r="H85" s="286"/>
      <c r="I85" s="287"/>
      <c r="J85" s="80">
        <f>G83</f>
        <v>0.14000000000000001</v>
      </c>
      <c r="K85" s="81" t="s">
        <v>11</v>
      </c>
      <c r="L85" s="89"/>
      <c r="M85" s="90"/>
      <c r="N85" s="119"/>
    </row>
    <row r="86" spans="1:14" ht="15" customHeight="1">
      <c r="A86" s="63"/>
      <c r="B86" s="30"/>
      <c r="C86" s="31"/>
      <c r="D86" s="27"/>
      <c r="E86" s="27"/>
      <c r="G86" s="27"/>
      <c r="H86" s="29"/>
      <c r="I86" s="29"/>
      <c r="J86" s="28"/>
      <c r="K86" s="29"/>
      <c r="N86" s="119"/>
    </row>
    <row r="87" spans="1:14" ht="15" customHeight="1">
      <c r="A87" s="288" t="s">
        <v>89</v>
      </c>
      <c r="B87" s="289"/>
      <c r="C87" s="289"/>
      <c r="D87" s="289"/>
      <c r="E87" s="289"/>
      <c r="F87" s="289"/>
      <c r="G87" s="289"/>
      <c r="H87" s="289"/>
      <c r="I87" s="290"/>
      <c r="J87" s="87">
        <v>0</v>
      </c>
      <c r="K87" s="94" t="s">
        <v>11</v>
      </c>
      <c r="L87" s="88"/>
      <c r="M87" s="65"/>
      <c r="N87" s="119"/>
    </row>
    <row r="88" spans="1:14" ht="15" customHeight="1">
      <c r="A88" s="291" t="s">
        <v>90</v>
      </c>
      <c r="B88" s="292"/>
      <c r="C88" s="292"/>
      <c r="D88" s="292"/>
      <c r="E88" s="292"/>
      <c r="F88" s="292"/>
      <c r="G88" s="292"/>
      <c r="H88" s="292"/>
      <c r="I88" s="293"/>
      <c r="J88" s="92">
        <f>J85-J87</f>
        <v>0.14000000000000001</v>
      </c>
      <c r="K88" s="95" t="s">
        <v>11</v>
      </c>
      <c r="L88" s="85"/>
      <c r="M88" s="86"/>
      <c r="N88" s="119"/>
    </row>
    <row r="89" spans="1:14" ht="15" customHeight="1">
      <c r="A89" s="294" t="s">
        <v>91</v>
      </c>
      <c r="B89" s="295"/>
      <c r="C89" s="295"/>
      <c r="D89" s="295"/>
      <c r="E89" s="295"/>
      <c r="F89" s="295"/>
      <c r="G89" s="295"/>
      <c r="H89" s="295"/>
      <c r="I89" s="296"/>
      <c r="J89" s="82">
        <f>J87+J88</f>
        <v>0.14000000000000001</v>
      </c>
      <c r="K89" s="94" t="s">
        <v>11</v>
      </c>
      <c r="L89" s="91"/>
      <c r="M89" s="84"/>
      <c r="N89" s="119"/>
    </row>
    <row r="90" spans="1:14" ht="15" customHeight="1">
      <c r="N90" s="119"/>
    </row>
    <row r="91" spans="1:14" ht="15" customHeight="1">
      <c r="A91" s="301" t="s">
        <v>280</v>
      </c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3"/>
      <c r="N91" s="119"/>
    </row>
    <row r="92" spans="1:14" ht="15" customHeight="1">
      <c r="N92" s="119"/>
    </row>
    <row r="93" spans="1:14" ht="15" customHeight="1">
      <c r="B93" s="317" t="s">
        <v>264</v>
      </c>
      <c r="C93" s="318"/>
      <c r="D93" s="319"/>
      <c r="E93" s="212" t="s">
        <v>265</v>
      </c>
      <c r="F93" s="212" t="s">
        <v>266</v>
      </c>
      <c r="G93" s="312" t="s">
        <v>267</v>
      </c>
      <c r="H93" s="313"/>
      <c r="N93" s="119"/>
    </row>
    <row r="94" spans="1:14" ht="15" customHeight="1">
      <c r="A94" s="210" t="s">
        <v>269</v>
      </c>
      <c r="B94" s="312">
        <f>0.87+2.72+1.85+1.77+1.85+0.7+3.3+3.67+0.45+0.57+0.88+2.05</f>
        <v>20.679999999999996</v>
      </c>
      <c r="C94" s="316"/>
      <c r="D94" s="313"/>
      <c r="E94" s="180">
        <v>0.4</v>
      </c>
      <c r="F94" s="180">
        <v>0.4</v>
      </c>
      <c r="G94" s="211">
        <f>ROUND(B94*E94*F94,2)</f>
        <v>3.31</v>
      </c>
      <c r="H94" s="65" t="s">
        <v>11</v>
      </c>
      <c r="N94" s="119"/>
    </row>
    <row r="95" spans="1:14" ht="15" customHeight="1">
      <c r="N95" s="119"/>
    </row>
    <row r="96" spans="1:14" ht="15" customHeight="1">
      <c r="A96" s="285" t="s">
        <v>88</v>
      </c>
      <c r="B96" s="286"/>
      <c r="C96" s="286"/>
      <c r="D96" s="286"/>
      <c r="E96" s="286"/>
      <c r="F96" s="286"/>
      <c r="G96" s="286"/>
      <c r="H96" s="286"/>
      <c r="I96" s="287"/>
      <c r="J96" s="80">
        <f>G94</f>
        <v>3.31</v>
      </c>
      <c r="K96" s="81" t="s">
        <v>11</v>
      </c>
      <c r="L96" s="89"/>
      <c r="M96" s="90"/>
      <c r="N96" s="119"/>
    </row>
    <row r="97" spans="1:14" ht="15" customHeight="1">
      <c r="A97" s="63"/>
      <c r="B97" s="30"/>
      <c r="C97" s="31"/>
      <c r="D97" s="27"/>
      <c r="E97" s="27"/>
      <c r="G97" s="27"/>
      <c r="H97" s="29"/>
      <c r="I97" s="29"/>
      <c r="J97" s="28"/>
      <c r="K97" s="29"/>
      <c r="N97" s="119"/>
    </row>
    <row r="98" spans="1:14" ht="15" customHeight="1">
      <c r="A98" s="288" t="s">
        <v>89</v>
      </c>
      <c r="B98" s="289"/>
      <c r="C98" s="289"/>
      <c r="D98" s="289"/>
      <c r="E98" s="289"/>
      <c r="F98" s="289"/>
      <c r="G98" s="289"/>
      <c r="H98" s="289"/>
      <c r="I98" s="290"/>
      <c r="J98" s="87">
        <v>0</v>
      </c>
      <c r="K98" s="94" t="s">
        <v>11</v>
      </c>
      <c r="L98" s="88"/>
      <c r="M98" s="65"/>
      <c r="N98" s="119"/>
    </row>
    <row r="99" spans="1:14" ht="15" customHeight="1">
      <c r="A99" s="291" t="s">
        <v>90</v>
      </c>
      <c r="B99" s="292"/>
      <c r="C99" s="292"/>
      <c r="D99" s="292"/>
      <c r="E99" s="292"/>
      <c r="F99" s="292"/>
      <c r="G99" s="292"/>
      <c r="H99" s="292"/>
      <c r="I99" s="293"/>
      <c r="J99" s="92">
        <f>J96-J98</f>
        <v>3.31</v>
      </c>
      <c r="K99" s="95" t="s">
        <v>11</v>
      </c>
      <c r="L99" s="85"/>
      <c r="M99" s="86"/>
      <c r="N99" s="119"/>
    </row>
    <row r="100" spans="1:14" ht="15" customHeight="1">
      <c r="A100" s="294" t="s">
        <v>91</v>
      </c>
      <c r="B100" s="295"/>
      <c r="C100" s="295"/>
      <c r="D100" s="295"/>
      <c r="E100" s="295"/>
      <c r="F100" s="295"/>
      <c r="G100" s="295"/>
      <c r="H100" s="295"/>
      <c r="I100" s="296"/>
      <c r="J100" s="82">
        <f>J98+J99</f>
        <v>3.31</v>
      </c>
      <c r="K100" s="94" t="s">
        <v>11</v>
      </c>
      <c r="L100" s="91"/>
      <c r="M100" s="84"/>
      <c r="N100" s="119"/>
    </row>
    <row r="101" spans="1:14" ht="15" customHeight="1">
      <c r="N101" s="119"/>
    </row>
    <row r="102" spans="1:14" ht="34.5" customHeight="1">
      <c r="A102" s="301" t="s">
        <v>281</v>
      </c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3"/>
      <c r="N102" s="119"/>
    </row>
    <row r="103" spans="1:14" ht="15" customHeight="1">
      <c r="N103" s="119"/>
    </row>
    <row r="104" spans="1:14" ht="15" customHeight="1">
      <c r="B104" s="312" t="s">
        <v>264</v>
      </c>
      <c r="C104" s="313"/>
      <c r="D104" s="211" t="s">
        <v>266</v>
      </c>
      <c r="E104" s="312" t="s">
        <v>67</v>
      </c>
      <c r="F104" s="313"/>
      <c r="N104" s="119"/>
    </row>
    <row r="105" spans="1:14" ht="15" customHeight="1">
      <c r="A105" s="210" t="s">
        <v>282</v>
      </c>
      <c r="B105" s="314">
        <f>1.3*2+3.15+3.05+2.3*2+2.2+4.1+0.8+0.88+0.67</f>
        <v>22.050000000000004</v>
      </c>
      <c r="C105" s="315"/>
      <c r="D105" s="180">
        <v>0.3</v>
      </c>
      <c r="E105" s="215">
        <v>7.3</v>
      </c>
      <c r="F105" s="197" t="s">
        <v>8</v>
      </c>
      <c r="N105" s="119"/>
    </row>
    <row r="106" spans="1:14" ht="15" customHeight="1">
      <c r="N106" s="119"/>
    </row>
    <row r="107" spans="1:14" ht="15" customHeight="1">
      <c r="A107" s="285" t="s">
        <v>88</v>
      </c>
      <c r="B107" s="286"/>
      <c r="C107" s="286"/>
      <c r="D107" s="286"/>
      <c r="E107" s="286"/>
      <c r="F107" s="286"/>
      <c r="G107" s="286"/>
      <c r="H107" s="286"/>
      <c r="I107" s="287"/>
      <c r="J107" s="80">
        <f>E105</f>
        <v>7.3</v>
      </c>
      <c r="K107" s="81" t="s">
        <v>8</v>
      </c>
      <c r="L107" s="89"/>
      <c r="M107" s="90"/>
      <c r="N107" s="119"/>
    </row>
    <row r="108" spans="1:14" ht="15" customHeight="1">
      <c r="A108" s="63"/>
      <c r="B108" s="30"/>
      <c r="C108" s="31"/>
      <c r="D108" s="27"/>
      <c r="E108" s="27"/>
      <c r="G108" s="27"/>
      <c r="H108" s="29"/>
      <c r="I108" s="29"/>
      <c r="J108" s="28"/>
      <c r="K108" s="29"/>
      <c r="N108" s="119"/>
    </row>
    <row r="109" spans="1:14" ht="15" customHeight="1">
      <c r="A109" s="288" t="s">
        <v>89</v>
      </c>
      <c r="B109" s="289"/>
      <c r="C109" s="289"/>
      <c r="D109" s="289"/>
      <c r="E109" s="289"/>
      <c r="F109" s="289"/>
      <c r="G109" s="289"/>
      <c r="H109" s="289"/>
      <c r="I109" s="290"/>
      <c r="J109" s="87">
        <v>0</v>
      </c>
      <c r="K109" s="94" t="s">
        <v>8</v>
      </c>
      <c r="L109" s="88"/>
      <c r="M109" s="65"/>
      <c r="N109" s="119"/>
    </row>
    <row r="110" spans="1:14" ht="15" customHeight="1">
      <c r="A110" s="291" t="s">
        <v>90</v>
      </c>
      <c r="B110" s="292"/>
      <c r="C110" s="292"/>
      <c r="D110" s="292"/>
      <c r="E110" s="292"/>
      <c r="F110" s="292"/>
      <c r="G110" s="292"/>
      <c r="H110" s="292"/>
      <c r="I110" s="293"/>
      <c r="J110" s="92">
        <f>J107-J109</f>
        <v>7.3</v>
      </c>
      <c r="K110" s="95" t="s">
        <v>8</v>
      </c>
      <c r="L110" s="85"/>
      <c r="M110" s="86"/>
      <c r="N110" s="119"/>
    </row>
    <row r="111" spans="1:14" ht="15" customHeight="1">
      <c r="A111" s="294" t="s">
        <v>91</v>
      </c>
      <c r="B111" s="295"/>
      <c r="C111" s="295"/>
      <c r="D111" s="295"/>
      <c r="E111" s="295"/>
      <c r="F111" s="295"/>
      <c r="G111" s="295"/>
      <c r="H111" s="295"/>
      <c r="I111" s="296"/>
      <c r="J111" s="82">
        <f>J109+J110</f>
        <v>7.3</v>
      </c>
      <c r="K111" s="94" t="s">
        <v>8</v>
      </c>
      <c r="L111" s="91"/>
      <c r="M111" s="84"/>
      <c r="N111" s="119"/>
    </row>
    <row r="112" spans="1:14" ht="15" customHeight="1">
      <c r="N112" s="119"/>
    </row>
    <row r="113" spans="1:18" s="19" customFormat="1" ht="15">
      <c r="A113" s="299" t="s">
        <v>110</v>
      </c>
      <c r="B113" s="300"/>
      <c r="C113" s="300"/>
      <c r="D113" s="300"/>
      <c r="E113" s="300"/>
      <c r="F113" s="300"/>
      <c r="G113" s="300"/>
      <c r="H113" s="300"/>
      <c r="I113" s="300"/>
      <c r="J113" s="300"/>
      <c r="K113" s="300"/>
      <c r="L113" s="300"/>
      <c r="M113" s="300"/>
      <c r="O113" s="20"/>
      <c r="P113" s="20"/>
      <c r="Q113" s="20"/>
      <c r="R113" s="20"/>
    </row>
    <row r="114" spans="1:18" s="19" customFormat="1" ht="33" customHeight="1">
      <c r="A114" s="301" t="s">
        <v>111</v>
      </c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3"/>
      <c r="O114" s="20"/>
      <c r="P114" s="20"/>
      <c r="Q114" s="20"/>
      <c r="R114" s="20"/>
    </row>
    <row r="116" spans="1:18" s="19" customFormat="1" ht="15" customHeight="1">
      <c r="A116" s="20"/>
      <c r="B116" s="310" t="s">
        <v>113</v>
      </c>
      <c r="C116" s="311"/>
      <c r="D116" s="312" t="s">
        <v>107</v>
      </c>
      <c r="E116" s="313"/>
      <c r="F116" s="312" t="s">
        <v>285</v>
      </c>
      <c r="G116" s="313"/>
      <c r="H116" s="312" t="s">
        <v>67</v>
      </c>
      <c r="I116" s="313"/>
      <c r="J116" s="309"/>
      <c r="K116" s="309"/>
      <c r="L116" s="20"/>
      <c r="M116" s="20"/>
      <c r="O116" s="20"/>
      <c r="P116" s="20"/>
      <c r="Q116" s="20"/>
      <c r="R116" s="20"/>
    </row>
    <row r="117" spans="1:18" s="119" customFormat="1" ht="15" customHeight="1">
      <c r="A117" s="216" t="s">
        <v>283</v>
      </c>
      <c r="B117" s="191">
        <f>2.68+1.67+2.4+1.54+1.7+1.26+1.37+2.3+4.1+0.4</f>
        <v>19.419999999999995</v>
      </c>
      <c r="C117" s="192" t="s">
        <v>108</v>
      </c>
      <c r="D117" s="196">
        <v>2.7</v>
      </c>
      <c r="E117" s="192" t="s">
        <v>108</v>
      </c>
      <c r="F117" s="196">
        <v>1</v>
      </c>
      <c r="G117" s="186" t="s">
        <v>109</v>
      </c>
      <c r="H117" s="185">
        <f t="shared" ref="H117:H118" si="0">ROUND(B117*D117*F117,2)</f>
        <v>52.43</v>
      </c>
      <c r="I117" s="193" t="s">
        <v>8</v>
      </c>
      <c r="J117" s="183"/>
      <c r="K117" s="183"/>
      <c r="L117" s="20"/>
      <c r="M117" s="20"/>
      <c r="O117" s="20"/>
      <c r="P117" s="20"/>
      <c r="Q117" s="20"/>
      <c r="R117" s="20"/>
    </row>
    <row r="118" spans="1:18" s="119" customFormat="1" ht="15" customHeight="1">
      <c r="A118" s="187" t="s">
        <v>284</v>
      </c>
      <c r="B118" s="190">
        <f>1.34+1.3+1.36+2.3+4.1+0.4</f>
        <v>10.799999999999999</v>
      </c>
      <c r="C118" s="67" t="s">
        <v>108</v>
      </c>
      <c r="D118" s="195">
        <v>1.3</v>
      </c>
      <c r="E118" s="67" t="s">
        <v>108</v>
      </c>
      <c r="F118" s="195">
        <v>1</v>
      </c>
      <c r="G118" s="188" t="s">
        <v>109</v>
      </c>
      <c r="H118" s="185">
        <f t="shared" si="0"/>
        <v>14.04</v>
      </c>
      <c r="I118" s="189" t="s">
        <v>8</v>
      </c>
      <c r="J118" s="183"/>
      <c r="K118" s="183"/>
      <c r="L118" s="20"/>
      <c r="M118" s="20"/>
      <c r="O118" s="20"/>
      <c r="P118" s="20"/>
      <c r="Q118" s="20"/>
      <c r="R118" s="20"/>
    </row>
    <row r="119" spans="1:18" s="119" customFormat="1" ht="14.25" customHeight="1">
      <c r="A119" s="61" t="s">
        <v>286</v>
      </c>
      <c r="B119" s="217">
        <f>SUM(H117:H118)</f>
        <v>66.47</v>
      </c>
      <c r="C119" s="184" t="s">
        <v>8</v>
      </c>
      <c r="D119" s="100"/>
      <c r="E119" s="100"/>
      <c r="F119" s="100"/>
      <c r="G119" s="100"/>
      <c r="H119" s="100"/>
      <c r="I119" s="178"/>
      <c r="J119" s="100"/>
      <c r="K119" s="178"/>
      <c r="L119" s="20"/>
      <c r="M119" s="20"/>
      <c r="O119" s="20"/>
      <c r="P119" s="20"/>
      <c r="Q119" s="20"/>
      <c r="R119" s="20"/>
    </row>
    <row r="120" spans="1:18" s="119" customFormat="1" ht="14.25" customHeight="1">
      <c r="A120" s="63"/>
      <c r="B120" s="179"/>
      <c r="C120" s="100"/>
      <c r="D120" s="100"/>
      <c r="E120" s="100"/>
      <c r="F120" s="100"/>
      <c r="G120" s="100"/>
      <c r="H120" s="100"/>
      <c r="I120" s="178"/>
      <c r="J120" s="100"/>
      <c r="K120" s="178"/>
      <c r="L120" s="20"/>
      <c r="M120" s="20"/>
      <c r="O120" s="20"/>
      <c r="P120" s="20"/>
      <c r="Q120" s="20"/>
      <c r="R120" s="20"/>
    </row>
    <row r="121" spans="1:18" s="19" customFormat="1" ht="14.25" customHeight="1">
      <c r="A121" s="285" t="s">
        <v>88</v>
      </c>
      <c r="B121" s="286"/>
      <c r="C121" s="286"/>
      <c r="D121" s="286"/>
      <c r="E121" s="286"/>
      <c r="F121" s="286"/>
      <c r="G121" s="286"/>
      <c r="H121" s="286"/>
      <c r="I121" s="287"/>
      <c r="J121" s="80">
        <f>B119</f>
        <v>66.47</v>
      </c>
      <c r="K121" s="81" t="s">
        <v>8</v>
      </c>
      <c r="L121" s="89"/>
      <c r="M121" s="90"/>
      <c r="O121" s="20"/>
      <c r="P121" s="20"/>
      <c r="Q121" s="20"/>
      <c r="R121" s="20"/>
    </row>
    <row r="122" spans="1:18" s="19" customFormat="1" ht="15">
      <c r="A122" s="63"/>
      <c r="B122" s="30"/>
      <c r="C122" s="31"/>
      <c r="D122" s="27"/>
      <c r="E122" s="27"/>
      <c r="F122" s="20"/>
      <c r="G122" s="27"/>
      <c r="H122" s="29"/>
      <c r="I122" s="29"/>
      <c r="J122" s="28"/>
      <c r="K122" s="29"/>
      <c r="L122" s="20"/>
      <c r="M122" s="20"/>
      <c r="O122" s="20"/>
      <c r="P122" s="20"/>
      <c r="Q122" s="20"/>
      <c r="R122" s="20"/>
    </row>
    <row r="123" spans="1:18" s="19" customFormat="1" ht="15">
      <c r="A123" s="288" t="s">
        <v>89</v>
      </c>
      <c r="B123" s="289"/>
      <c r="C123" s="289"/>
      <c r="D123" s="289"/>
      <c r="E123" s="289"/>
      <c r="F123" s="289"/>
      <c r="G123" s="289"/>
      <c r="H123" s="289"/>
      <c r="I123" s="290"/>
      <c r="J123" s="87">
        <v>0</v>
      </c>
      <c r="K123" s="94" t="s">
        <v>8</v>
      </c>
      <c r="L123" s="88"/>
      <c r="M123" s="65"/>
      <c r="O123" s="20"/>
      <c r="P123" s="20"/>
      <c r="Q123" s="20"/>
      <c r="R123" s="20"/>
    </row>
    <row r="124" spans="1:18" s="19" customFormat="1" ht="15">
      <c r="A124" s="291" t="s">
        <v>90</v>
      </c>
      <c r="B124" s="292"/>
      <c r="C124" s="292"/>
      <c r="D124" s="292"/>
      <c r="E124" s="292"/>
      <c r="F124" s="292"/>
      <c r="G124" s="292"/>
      <c r="H124" s="292"/>
      <c r="I124" s="293"/>
      <c r="J124" s="92">
        <f>J121-J123</f>
        <v>66.47</v>
      </c>
      <c r="K124" s="95" t="s">
        <v>8</v>
      </c>
      <c r="L124" s="85"/>
      <c r="M124" s="86"/>
      <c r="O124" s="20"/>
      <c r="P124" s="20"/>
      <c r="Q124" s="20"/>
      <c r="R124" s="20"/>
    </row>
    <row r="125" spans="1:18" s="19" customFormat="1" ht="15">
      <c r="A125" s="294" t="s">
        <v>91</v>
      </c>
      <c r="B125" s="295"/>
      <c r="C125" s="295"/>
      <c r="D125" s="295"/>
      <c r="E125" s="295"/>
      <c r="F125" s="295"/>
      <c r="G125" s="295"/>
      <c r="H125" s="295"/>
      <c r="I125" s="296"/>
      <c r="J125" s="82">
        <f>J123+J124</f>
        <v>66.47</v>
      </c>
      <c r="K125" s="94" t="s">
        <v>8</v>
      </c>
      <c r="L125" s="91"/>
      <c r="M125" s="84"/>
      <c r="O125" s="20"/>
      <c r="P125" s="20"/>
      <c r="Q125" s="20"/>
      <c r="R125" s="20"/>
    </row>
    <row r="126" spans="1:18" s="19" customFormat="1" ht="15">
      <c r="A126" s="20"/>
      <c r="B126" s="30"/>
      <c r="C126" s="31"/>
      <c r="D126" s="27"/>
      <c r="E126" s="27"/>
      <c r="F126" s="20"/>
      <c r="G126" s="27"/>
      <c r="H126" s="29"/>
      <c r="I126" s="29"/>
      <c r="J126" s="28"/>
      <c r="K126" s="29"/>
      <c r="L126" s="20"/>
      <c r="M126" s="20"/>
      <c r="O126" s="20"/>
      <c r="P126" s="20"/>
      <c r="Q126" s="20"/>
      <c r="R126" s="20"/>
    </row>
    <row r="127" spans="1:18" s="119" customFormat="1" ht="15">
      <c r="A127" s="301" t="s">
        <v>287</v>
      </c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3"/>
      <c r="O127" s="20"/>
      <c r="P127" s="20"/>
      <c r="Q127" s="20"/>
      <c r="R127" s="20"/>
    </row>
    <row r="128" spans="1:18" s="119" customFormat="1" ht="15">
      <c r="A128" s="20"/>
      <c r="B128" s="30"/>
      <c r="C128" s="31"/>
      <c r="D128" s="27"/>
      <c r="E128" s="27"/>
      <c r="F128" s="20"/>
      <c r="G128" s="27"/>
      <c r="H128" s="29"/>
      <c r="I128" s="29"/>
      <c r="J128" s="28"/>
      <c r="K128" s="29"/>
      <c r="L128" s="20"/>
      <c r="M128" s="20"/>
      <c r="O128" s="20"/>
      <c r="P128" s="20"/>
      <c r="Q128" s="20"/>
      <c r="R128" s="20"/>
    </row>
    <row r="129" spans="1:18" s="119" customFormat="1">
      <c r="A129" s="20"/>
      <c r="B129" s="310" t="s">
        <v>113</v>
      </c>
      <c r="C129" s="311"/>
      <c r="D129" s="309"/>
      <c r="E129" s="309"/>
      <c r="F129" s="309"/>
      <c r="G129" s="309"/>
      <c r="H129" s="309"/>
      <c r="I129" s="309"/>
      <c r="J129" s="28"/>
      <c r="K129" s="29"/>
      <c r="L129" s="20"/>
      <c r="M129" s="20"/>
      <c r="O129" s="20"/>
      <c r="P129" s="20"/>
      <c r="Q129" s="20"/>
      <c r="R129" s="20"/>
    </row>
    <row r="130" spans="1:18" s="119" customFormat="1" ht="15">
      <c r="A130" s="187" t="s">
        <v>288</v>
      </c>
      <c r="B130" s="190">
        <v>4</v>
      </c>
      <c r="C130" s="67" t="s">
        <v>289</v>
      </c>
      <c r="D130" s="196"/>
      <c r="E130" s="218"/>
      <c r="F130" s="196"/>
      <c r="G130" s="209"/>
      <c r="H130" s="219"/>
      <c r="I130" s="209"/>
      <c r="J130" s="28"/>
      <c r="K130" s="29"/>
      <c r="L130" s="20"/>
      <c r="M130" s="20"/>
      <c r="O130" s="20"/>
      <c r="P130" s="20"/>
      <c r="Q130" s="20"/>
      <c r="R130" s="20"/>
    </row>
    <row r="131" spans="1:18" s="119" customFormat="1" ht="15">
      <c r="A131" s="20"/>
      <c r="B131" s="30"/>
      <c r="C131" s="31"/>
      <c r="D131" s="27"/>
      <c r="E131" s="27"/>
      <c r="F131" s="20"/>
      <c r="G131" s="27"/>
      <c r="H131" s="29"/>
      <c r="I131" s="29"/>
      <c r="J131" s="28"/>
      <c r="K131" s="29"/>
      <c r="L131" s="20"/>
      <c r="M131" s="20"/>
      <c r="O131" s="20"/>
      <c r="P131" s="20"/>
      <c r="Q131" s="20"/>
      <c r="R131" s="20"/>
    </row>
    <row r="132" spans="1:18" s="119" customFormat="1" ht="15">
      <c r="A132" s="285" t="s">
        <v>88</v>
      </c>
      <c r="B132" s="286"/>
      <c r="C132" s="286"/>
      <c r="D132" s="286"/>
      <c r="E132" s="286"/>
      <c r="F132" s="286"/>
      <c r="G132" s="286"/>
      <c r="H132" s="286"/>
      <c r="I132" s="287"/>
      <c r="J132" s="80">
        <f>B130</f>
        <v>4</v>
      </c>
      <c r="K132" s="81" t="s">
        <v>13</v>
      </c>
      <c r="L132" s="89"/>
      <c r="M132" s="90"/>
      <c r="O132" s="20"/>
      <c r="P132" s="20"/>
      <c r="Q132" s="20"/>
      <c r="R132" s="20"/>
    </row>
    <row r="133" spans="1:18" s="119" customFormat="1" ht="15">
      <c r="A133" s="63"/>
      <c r="B133" s="30"/>
      <c r="C133" s="31"/>
      <c r="D133" s="27"/>
      <c r="E133" s="27"/>
      <c r="F133" s="20"/>
      <c r="G133" s="27"/>
      <c r="H133" s="29"/>
      <c r="I133" s="29"/>
      <c r="J133" s="28"/>
      <c r="K133" s="29"/>
      <c r="L133" s="20"/>
      <c r="M133" s="20"/>
      <c r="O133" s="20"/>
      <c r="P133" s="20"/>
      <c r="Q133" s="20"/>
      <c r="R133" s="20"/>
    </row>
    <row r="134" spans="1:18" s="119" customFormat="1" ht="15">
      <c r="A134" s="288" t="s">
        <v>89</v>
      </c>
      <c r="B134" s="289"/>
      <c r="C134" s="289"/>
      <c r="D134" s="289"/>
      <c r="E134" s="289"/>
      <c r="F134" s="289"/>
      <c r="G134" s="289"/>
      <c r="H134" s="289"/>
      <c r="I134" s="290"/>
      <c r="J134" s="87">
        <v>0</v>
      </c>
      <c r="K134" s="94" t="s">
        <v>13</v>
      </c>
      <c r="L134" s="88"/>
      <c r="M134" s="65"/>
      <c r="O134" s="20"/>
      <c r="P134" s="20"/>
      <c r="Q134" s="20"/>
      <c r="R134" s="20"/>
    </row>
    <row r="135" spans="1:18" s="119" customFormat="1" ht="15">
      <c r="A135" s="291" t="s">
        <v>90</v>
      </c>
      <c r="B135" s="292"/>
      <c r="C135" s="292"/>
      <c r="D135" s="292"/>
      <c r="E135" s="292"/>
      <c r="F135" s="292"/>
      <c r="G135" s="292"/>
      <c r="H135" s="292"/>
      <c r="I135" s="293"/>
      <c r="J135" s="92">
        <f>J132-J134</f>
        <v>4</v>
      </c>
      <c r="K135" s="95" t="s">
        <v>13</v>
      </c>
      <c r="L135" s="85"/>
      <c r="M135" s="86"/>
      <c r="O135" s="20"/>
      <c r="P135" s="20"/>
      <c r="Q135" s="20"/>
      <c r="R135" s="20"/>
    </row>
    <row r="136" spans="1:18" s="119" customFormat="1" ht="15">
      <c r="A136" s="294" t="s">
        <v>91</v>
      </c>
      <c r="B136" s="295"/>
      <c r="C136" s="295"/>
      <c r="D136" s="295"/>
      <c r="E136" s="295"/>
      <c r="F136" s="295"/>
      <c r="G136" s="295"/>
      <c r="H136" s="295"/>
      <c r="I136" s="296"/>
      <c r="J136" s="82">
        <f>J134+J135</f>
        <v>4</v>
      </c>
      <c r="K136" s="94" t="s">
        <v>13</v>
      </c>
      <c r="L136" s="91"/>
      <c r="M136" s="84"/>
      <c r="O136" s="20"/>
      <c r="P136" s="20"/>
      <c r="Q136" s="20"/>
      <c r="R136" s="20"/>
    </row>
    <row r="137" spans="1:18" s="119" customFormat="1" ht="15">
      <c r="A137" s="20"/>
      <c r="B137" s="30"/>
      <c r="C137" s="31"/>
      <c r="D137" s="27"/>
      <c r="E137" s="27"/>
      <c r="F137" s="20"/>
      <c r="G137" s="27"/>
      <c r="H137" s="29"/>
      <c r="I137" s="29"/>
      <c r="J137" s="28"/>
      <c r="K137" s="29"/>
      <c r="L137" s="20"/>
      <c r="M137" s="20"/>
      <c r="O137" s="20"/>
      <c r="P137" s="20"/>
      <c r="Q137" s="20"/>
      <c r="R137" s="20"/>
    </row>
    <row r="138" spans="1:18" s="119" customFormat="1" ht="15">
      <c r="A138" s="299" t="s">
        <v>290</v>
      </c>
      <c r="B138" s="300"/>
      <c r="C138" s="300"/>
      <c r="D138" s="300"/>
      <c r="E138" s="300"/>
      <c r="F138" s="300"/>
      <c r="G138" s="300"/>
      <c r="H138" s="300"/>
      <c r="I138" s="300"/>
      <c r="J138" s="300"/>
      <c r="K138" s="300"/>
      <c r="L138" s="300"/>
      <c r="M138" s="300"/>
      <c r="O138" s="20"/>
      <c r="P138" s="20"/>
      <c r="Q138" s="20"/>
      <c r="R138" s="20"/>
    </row>
    <row r="139" spans="1:18" s="119" customFormat="1" ht="32.25" customHeight="1">
      <c r="A139" s="301" t="s">
        <v>295</v>
      </c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3"/>
      <c r="O139" s="20"/>
      <c r="P139" s="20"/>
      <c r="Q139" s="20"/>
      <c r="R139" s="20"/>
    </row>
    <row r="140" spans="1:18" s="119" customFormat="1" ht="15">
      <c r="A140" s="20"/>
      <c r="B140" s="30"/>
      <c r="C140" s="31"/>
      <c r="D140" s="27"/>
      <c r="E140" s="27"/>
      <c r="F140" s="20"/>
      <c r="G140" s="27"/>
      <c r="H140" s="29"/>
      <c r="I140" s="29"/>
      <c r="J140" s="28"/>
      <c r="K140" s="29"/>
      <c r="L140" s="20"/>
      <c r="M140" s="20"/>
      <c r="O140" s="20"/>
      <c r="P140" s="20"/>
      <c r="Q140" s="20"/>
      <c r="R140" s="20"/>
    </row>
    <row r="141" spans="1:18" s="119" customFormat="1">
      <c r="A141" s="20"/>
      <c r="B141" s="304" t="s">
        <v>67</v>
      </c>
      <c r="C141" s="305"/>
      <c r="D141" s="27"/>
      <c r="E141" s="27"/>
      <c r="F141" s="20"/>
      <c r="G141" s="27"/>
      <c r="H141" s="29"/>
      <c r="I141" s="29"/>
      <c r="J141" s="28"/>
      <c r="K141" s="29"/>
      <c r="L141" s="20"/>
      <c r="M141" s="20"/>
      <c r="O141" s="20"/>
      <c r="P141" s="20"/>
      <c r="Q141" s="20"/>
      <c r="R141" s="20"/>
    </row>
    <row r="142" spans="1:18" s="119" customFormat="1" ht="15" customHeight="1">
      <c r="A142" s="220" t="s">
        <v>291</v>
      </c>
      <c r="B142" s="223">
        <v>19.91</v>
      </c>
      <c r="C142" s="221" t="s">
        <v>8</v>
      </c>
      <c r="D142" s="27"/>
      <c r="E142" s="27"/>
      <c r="F142" s="20"/>
      <c r="G142" s="27"/>
      <c r="H142" s="29"/>
      <c r="I142" s="29"/>
      <c r="J142" s="28"/>
      <c r="K142" s="29"/>
      <c r="L142" s="20"/>
      <c r="M142" s="20"/>
      <c r="O142" s="20"/>
      <c r="P142" s="20"/>
      <c r="Q142" s="20"/>
      <c r="R142" s="20"/>
    </row>
    <row r="143" spans="1:18" s="119" customFormat="1" ht="15">
      <c r="A143" s="210" t="s">
        <v>292</v>
      </c>
      <c r="B143" s="217">
        <v>3.22</v>
      </c>
      <c r="C143" s="225" t="s">
        <v>8</v>
      </c>
      <c r="D143" s="27"/>
      <c r="E143" s="27"/>
      <c r="F143" s="20"/>
      <c r="G143" s="27"/>
      <c r="H143" s="29"/>
      <c r="I143" s="29"/>
      <c r="J143" s="28"/>
      <c r="K143" s="29"/>
      <c r="L143" s="20"/>
      <c r="M143" s="20"/>
      <c r="O143" s="20"/>
      <c r="P143" s="20"/>
      <c r="Q143" s="20"/>
      <c r="R143" s="20"/>
    </row>
    <row r="144" spans="1:18" s="119" customFormat="1" ht="15">
      <c r="A144" s="210" t="s">
        <v>293</v>
      </c>
      <c r="B144" s="217">
        <v>3.68</v>
      </c>
      <c r="C144" s="225" t="s">
        <v>8</v>
      </c>
      <c r="D144" s="27"/>
      <c r="E144" s="27"/>
      <c r="F144" s="20"/>
      <c r="G144" s="27"/>
      <c r="H144" s="29"/>
      <c r="I144" s="29"/>
      <c r="J144" s="28"/>
      <c r="K144" s="29"/>
      <c r="L144" s="20"/>
      <c r="M144" s="20"/>
      <c r="O144" s="20"/>
      <c r="P144" s="20"/>
      <c r="Q144" s="20"/>
      <c r="R144" s="20"/>
    </row>
    <row r="145" spans="1:18" s="119" customFormat="1" ht="15">
      <c r="A145" s="214" t="s">
        <v>294</v>
      </c>
      <c r="B145" s="224">
        <v>3.45</v>
      </c>
      <c r="C145" s="222" t="s">
        <v>8</v>
      </c>
      <c r="D145" s="27"/>
      <c r="E145" s="27"/>
      <c r="F145" s="20"/>
      <c r="G145" s="27"/>
      <c r="H145" s="29"/>
      <c r="I145" s="29"/>
      <c r="J145" s="28"/>
      <c r="K145" s="29"/>
      <c r="L145" s="20"/>
      <c r="M145" s="20"/>
      <c r="O145" s="20"/>
      <c r="P145" s="20"/>
      <c r="Q145" s="20"/>
      <c r="R145" s="20"/>
    </row>
    <row r="146" spans="1:18" s="119" customFormat="1" ht="15">
      <c r="A146" s="61" t="s">
        <v>66</v>
      </c>
      <c r="B146" s="224">
        <f>SUM(B142:B145)</f>
        <v>30.259999999999998</v>
      </c>
      <c r="C146" s="222" t="s">
        <v>8</v>
      </c>
      <c r="D146" s="27"/>
      <c r="E146" s="27"/>
      <c r="F146" s="20"/>
      <c r="G146" s="27"/>
      <c r="H146" s="29"/>
      <c r="I146" s="29"/>
      <c r="J146" s="28"/>
      <c r="K146" s="29"/>
      <c r="L146" s="20"/>
      <c r="M146" s="20"/>
      <c r="O146" s="20"/>
      <c r="P146" s="20"/>
      <c r="Q146" s="20"/>
      <c r="R146" s="20"/>
    </row>
    <row r="147" spans="1:18" s="119" customFormat="1" ht="15">
      <c r="A147" s="20"/>
      <c r="B147" s="30"/>
      <c r="C147" s="31"/>
      <c r="D147" s="27"/>
      <c r="E147" s="27"/>
      <c r="F147" s="20"/>
      <c r="G147" s="27"/>
      <c r="H147" s="29"/>
      <c r="I147" s="29"/>
      <c r="J147" s="28"/>
      <c r="K147" s="29"/>
      <c r="L147" s="20"/>
      <c r="M147" s="20"/>
      <c r="O147" s="20"/>
      <c r="P147" s="20"/>
      <c r="Q147" s="20"/>
      <c r="R147" s="20"/>
    </row>
    <row r="148" spans="1:18" s="119" customFormat="1" ht="15">
      <c r="A148" s="285" t="s">
        <v>88</v>
      </c>
      <c r="B148" s="286"/>
      <c r="C148" s="286"/>
      <c r="D148" s="286"/>
      <c r="E148" s="286"/>
      <c r="F148" s="286"/>
      <c r="G148" s="286"/>
      <c r="H148" s="286"/>
      <c r="I148" s="287"/>
      <c r="J148" s="80">
        <f>B146</f>
        <v>30.259999999999998</v>
      </c>
      <c r="K148" s="81" t="s">
        <v>8</v>
      </c>
      <c r="L148" s="89"/>
      <c r="M148" s="90"/>
      <c r="O148" s="20"/>
      <c r="P148" s="20"/>
      <c r="Q148" s="20"/>
      <c r="R148" s="20"/>
    </row>
    <row r="149" spans="1:18" s="119" customFormat="1" ht="15">
      <c r="A149" s="63"/>
      <c r="B149" s="30"/>
      <c r="C149" s="31"/>
      <c r="D149" s="27"/>
      <c r="E149" s="27"/>
      <c r="F149" s="20"/>
      <c r="G149" s="27"/>
      <c r="H149" s="29"/>
      <c r="I149" s="29"/>
      <c r="J149" s="28"/>
      <c r="K149" s="29"/>
      <c r="L149" s="20"/>
      <c r="M149" s="20"/>
      <c r="O149" s="20"/>
      <c r="P149" s="20"/>
      <c r="Q149" s="20"/>
      <c r="R149" s="20"/>
    </row>
    <row r="150" spans="1:18" s="119" customFormat="1" ht="15">
      <c r="A150" s="288" t="s">
        <v>89</v>
      </c>
      <c r="B150" s="289"/>
      <c r="C150" s="289"/>
      <c r="D150" s="289"/>
      <c r="E150" s="289"/>
      <c r="F150" s="289"/>
      <c r="G150" s="289"/>
      <c r="H150" s="289"/>
      <c r="I150" s="290"/>
      <c r="J150" s="87">
        <v>0</v>
      </c>
      <c r="K150" s="94" t="s">
        <v>8</v>
      </c>
      <c r="L150" s="88"/>
      <c r="M150" s="65"/>
      <c r="O150" s="20"/>
      <c r="P150" s="20"/>
      <c r="Q150" s="20"/>
      <c r="R150" s="20"/>
    </row>
    <row r="151" spans="1:18" s="119" customFormat="1" ht="15">
      <c r="A151" s="291" t="s">
        <v>90</v>
      </c>
      <c r="B151" s="292"/>
      <c r="C151" s="292"/>
      <c r="D151" s="292"/>
      <c r="E151" s="292"/>
      <c r="F151" s="292"/>
      <c r="G151" s="292"/>
      <c r="H151" s="292"/>
      <c r="I151" s="293"/>
      <c r="J151" s="92">
        <f>J148-J150</f>
        <v>30.259999999999998</v>
      </c>
      <c r="K151" s="95" t="s">
        <v>8</v>
      </c>
      <c r="L151" s="85"/>
      <c r="M151" s="86"/>
      <c r="O151" s="20"/>
      <c r="P151" s="20"/>
      <c r="Q151" s="20"/>
      <c r="R151" s="20"/>
    </row>
    <row r="152" spans="1:18" s="119" customFormat="1" ht="15">
      <c r="A152" s="294" t="s">
        <v>91</v>
      </c>
      <c r="B152" s="295"/>
      <c r="C152" s="295"/>
      <c r="D152" s="295"/>
      <c r="E152" s="295"/>
      <c r="F152" s="295"/>
      <c r="G152" s="295"/>
      <c r="H152" s="295"/>
      <c r="I152" s="296"/>
      <c r="J152" s="82">
        <f>J150+J151</f>
        <v>30.259999999999998</v>
      </c>
      <c r="K152" s="94" t="s">
        <v>8</v>
      </c>
      <c r="L152" s="91"/>
      <c r="M152" s="84"/>
      <c r="O152" s="20"/>
      <c r="P152" s="20"/>
      <c r="Q152" s="20"/>
      <c r="R152" s="20"/>
    </row>
    <row r="153" spans="1:18" s="119" customFormat="1" ht="15">
      <c r="A153" s="20"/>
      <c r="B153" s="30"/>
      <c r="C153" s="31"/>
      <c r="D153" s="27"/>
      <c r="E153" s="27"/>
      <c r="F153" s="20"/>
      <c r="G153" s="27"/>
      <c r="H153" s="29"/>
      <c r="I153" s="29"/>
      <c r="J153" s="28"/>
      <c r="K153" s="29"/>
      <c r="L153" s="20"/>
      <c r="M153" s="20"/>
      <c r="O153" s="20"/>
      <c r="P153" s="20"/>
      <c r="Q153" s="20"/>
      <c r="R153" s="20"/>
    </row>
    <row r="154" spans="1:18" s="119" customFormat="1" ht="15">
      <c r="A154" s="299" t="s">
        <v>296</v>
      </c>
      <c r="B154" s="300"/>
      <c r="C154" s="300"/>
      <c r="D154" s="300"/>
      <c r="E154" s="300"/>
      <c r="F154" s="300"/>
      <c r="G154" s="300"/>
      <c r="H154" s="300"/>
      <c r="I154" s="300"/>
      <c r="J154" s="300"/>
      <c r="K154" s="300"/>
      <c r="L154" s="300"/>
      <c r="M154" s="300"/>
      <c r="O154" s="20"/>
      <c r="P154" s="20"/>
      <c r="Q154" s="20"/>
      <c r="R154" s="20"/>
    </row>
    <row r="155" spans="1:18" s="119" customFormat="1" ht="15">
      <c r="A155" s="301" t="s">
        <v>297</v>
      </c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3"/>
      <c r="O155" s="20"/>
      <c r="P155" s="20"/>
      <c r="Q155" s="20"/>
      <c r="R155" s="20"/>
    </row>
    <row r="156" spans="1:18" s="119" customFormat="1" ht="15">
      <c r="A156" s="20"/>
      <c r="B156" s="30"/>
      <c r="C156" s="31"/>
      <c r="D156" s="27"/>
      <c r="E156" s="27"/>
      <c r="F156" s="20"/>
      <c r="G156" s="27"/>
      <c r="H156" s="29"/>
      <c r="I156" s="29"/>
      <c r="J156" s="28"/>
      <c r="K156" s="29"/>
      <c r="L156" s="20"/>
      <c r="M156" s="20"/>
      <c r="O156" s="20"/>
      <c r="P156" s="20"/>
      <c r="Q156" s="20"/>
      <c r="R156" s="20"/>
    </row>
    <row r="157" spans="1:18" s="119" customFormat="1">
      <c r="A157" s="20"/>
      <c r="B157" s="304" t="s">
        <v>67</v>
      </c>
      <c r="C157" s="305"/>
      <c r="D157" s="27"/>
      <c r="E157" s="27"/>
      <c r="F157" s="20"/>
      <c r="G157" s="27"/>
      <c r="H157" s="29"/>
      <c r="I157" s="29"/>
      <c r="J157" s="28"/>
      <c r="K157" s="29"/>
      <c r="L157" s="20"/>
      <c r="M157" s="20"/>
      <c r="O157" s="20"/>
      <c r="P157" s="20"/>
      <c r="Q157" s="20"/>
      <c r="R157" s="20"/>
    </row>
    <row r="158" spans="1:18" s="119" customFormat="1">
      <c r="A158" s="220" t="s">
        <v>291</v>
      </c>
      <c r="B158" s="223">
        <v>19.91</v>
      </c>
      <c r="C158" s="221" t="s">
        <v>8</v>
      </c>
      <c r="D158" s="27"/>
      <c r="E158" s="27"/>
      <c r="F158" s="20"/>
      <c r="G158" s="27"/>
      <c r="H158" s="29"/>
      <c r="I158" s="29"/>
      <c r="J158" s="28"/>
      <c r="K158" s="29"/>
      <c r="L158" s="20"/>
      <c r="M158" s="20"/>
      <c r="O158" s="20"/>
      <c r="P158" s="20"/>
      <c r="Q158" s="20"/>
      <c r="R158" s="20"/>
    </row>
    <row r="159" spans="1:18" s="119" customFormat="1" ht="15">
      <c r="A159" s="210" t="s">
        <v>292</v>
      </c>
      <c r="B159" s="217">
        <v>3.22</v>
      </c>
      <c r="C159" s="225" t="s">
        <v>8</v>
      </c>
      <c r="D159" s="27"/>
      <c r="E159" s="27"/>
      <c r="F159" s="20"/>
      <c r="G159" s="27"/>
      <c r="H159" s="29"/>
      <c r="I159" s="29"/>
      <c r="J159" s="28"/>
      <c r="K159" s="29"/>
      <c r="L159" s="20"/>
      <c r="M159" s="20"/>
      <c r="O159" s="20"/>
      <c r="P159" s="20"/>
      <c r="Q159" s="20"/>
      <c r="R159" s="20"/>
    </row>
    <row r="160" spans="1:18" s="119" customFormat="1" ht="15">
      <c r="A160" s="210" t="s">
        <v>293</v>
      </c>
      <c r="B160" s="217">
        <v>3.68</v>
      </c>
      <c r="C160" s="225" t="s">
        <v>8</v>
      </c>
      <c r="D160" s="27"/>
      <c r="E160" s="27"/>
      <c r="F160" s="20"/>
      <c r="G160" s="27"/>
      <c r="H160" s="29"/>
      <c r="I160" s="29"/>
      <c r="J160" s="28"/>
      <c r="K160" s="29"/>
      <c r="L160" s="20"/>
      <c r="M160" s="20"/>
      <c r="O160" s="20"/>
      <c r="P160" s="20"/>
      <c r="Q160" s="20"/>
      <c r="R160" s="20"/>
    </row>
    <row r="161" spans="1:18" s="119" customFormat="1" ht="15">
      <c r="A161" s="214" t="s">
        <v>294</v>
      </c>
      <c r="B161" s="224">
        <v>3.45</v>
      </c>
      <c r="C161" s="222" t="s">
        <v>8</v>
      </c>
      <c r="D161" s="27"/>
      <c r="E161" s="27"/>
      <c r="F161" s="20"/>
      <c r="G161" s="27"/>
      <c r="H161" s="29"/>
      <c r="I161" s="29"/>
      <c r="J161" s="28"/>
      <c r="K161" s="29"/>
      <c r="L161" s="20"/>
      <c r="M161" s="20"/>
      <c r="O161" s="20"/>
      <c r="P161" s="20"/>
      <c r="Q161" s="20"/>
      <c r="R161" s="20"/>
    </row>
    <row r="162" spans="1:18" s="119" customFormat="1" ht="15">
      <c r="A162" s="61" t="s">
        <v>66</v>
      </c>
      <c r="B162" s="224">
        <f>SUM(B158:B161)</f>
        <v>30.259999999999998</v>
      </c>
      <c r="C162" s="222" t="s">
        <v>8</v>
      </c>
      <c r="D162" s="27"/>
      <c r="E162" s="27"/>
      <c r="F162" s="20"/>
      <c r="G162" s="27"/>
      <c r="H162" s="29"/>
      <c r="I162" s="29"/>
      <c r="J162" s="28"/>
      <c r="K162" s="29"/>
      <c r="L162" s="20"/>
      <c r="M162" s="20"/>
      <c r="O162" s="20"/>
      <c r="P162" s="20"/>
      <c r="Q162" s="20"/>
      <c r="R162" s="20"/>
    </row>
    <row r="163" spans="1:18" s="119" customFormat="1" ht="15">
      <c r="A163" s="20"/>
      <c r="B163" s="30"/>
      <c r="C163" s="31"/>
      <c r="D163" s="27"/>
      <c r="E163" s="27"/>
      <c r="F163" s="20"/>
      <c r="G163" s="27"/>
      <c r="H163" s="29"/>
      <c r="I163" s="29"/>
      <c r="J163" s="28"/>
      <c r="K163" s="29"/>
      <c r="L163" s="20"/>
      <c r="M163" s="20"/>
      <c r="O163" s="20"/>
      <c r="P163" s="20"/>
      <c r="Q163" s="20"/>
      <c r="R163" s="20"/>
    </row>
    <row r="164" spans="1:18" s="119" customFormat="1" ht="15">
      <c r="A164" s="285" t="s">
        <v>88</v>
      </c>
      <c r="B164" s="286"/>
      <c r="C164" s="286"/>
      <c r="D164" s="286"/>
      <c r="E164" s="286"/>
      <c r="F164" s="286"/>
      <c r="G164" s="286"/>
      <c r="H164" s="286"/>
      <c r="I164" s="287"/>
      <c r="J164" s="80">
        <f>B162</f>
        <v>30.259999999999998</v>
      </c>
      <c r="K164" s="81" t="s">
        <v>8</v>
      </c>
      <c r="L164" s="89"/>
      <c r="M164" s="90"/>
      <c r="O164" s="20"/>
      <c r="P164" s="20"/>
      <c r="Q164" s="20"/>
      <c r="R164" s="20"/>
    </row>
    <row r="165" spans="1:18" s="119" customFormat="1" ht="15">
      <c r="A165" s="63"/>
      <c r="B165" s="30"/>
      <c r="C165" s="31"/>
      <c r="D165" s="27"/>
      <c r="E165" s="27"/>
      <c r="F165" s="20"/>
      <c r="G165" s="27"/>
      <c r="H165" s="29"/>
      <c r="I165" s="29"/>
      <c r="J165" s="28"/>
      <c r="K165" s="29"/>
      <c r="L165" s="20"/>
      <c r="M165" s="20"/>
      <c r="O165" s="20"/>
      <c r="P165" s="20"/>
      <c r="Q165" s="20"/>
      <c r="R165" s="20"/>
    </row>
    <row r="166" spans="1:18" s="119" customFormat="1" ht="15">
      <c r="A166" s="288" t="s">
        <v>89</v>
      </c>
      <c r="B166" s="289"/>
      <c r="C166" s="289"/>
      <c r="D166" s="289"/>
      <c r="E166" s="289"/>
      <c r="F166" s="289"/>
      <c r="G166" s="289"/>
      <c r="H166" s="289"/>
      <c r="I166" s="290"/>
      <c r="J166" s="87">
        <v>0</v>
      </c>
      <c r="K166" s="94" t="s">
        <v>8</v>
      </c>
      <c r="L166" s="88"/>
      <c r="M166" s="65"/>
      <c r="O166" s="20"/>
      <c r="P166" s="20"/>
      <c r="Q166" s="20"/>
      <c r="R166" s="20"/>
    </row>
    <row r="167" spans="1:18" s="119" customFormat="1" ht="15">
      <c r="A167" s="291" t="s">
        <v>90</v>
      </c>
      <c r="B167" s="292"/>
      <c r="C167" s="292"/>
      <c r="D167" s="292"/>
      <c r="E167" s="292"/>
      <c r="F167" s="292"/>
      <c r="G167" s="292"/>
      <c r="H167" s="292"/>
      <c r="I167" s="293"/>
      <c r="J167" s="92">
        <f>J164-J166</f>
        <v>30.259999999999998</v>
      </c>
      <c r="K167" s="95" t="s">
        <v>8</v>
      </c>
      <c r="L167" s="85"/>
      <c r="M167" s="86"/>
      <c r="O167" s="20"/>
      <c r="P167" s="20"/>
      <c r="Q167" s="20"/>
      <c r="R167" s="20"/>
    </row>
    <row r="168" spans="1:18" s="119" customFormat="1" ht="15">
      <c r="A168" s="294" t="s">
        <v>91</v>
      </c>
      <c r="B168" s="295"/>
      <c r="C168" s="295"/>
      <c r="D168" s="295"/>
      <c r="E168" s="295"/>
      <c r="F168" s="295"/>
      <c r="G168" s="295"/>
      <c r="H168" s="295"/>
      <c r="I168" s="296"/>
      <c r="J168" s="82">
        <f>J166+J167</f>
        <v>30.259999999999998</v>
      </c>
      <c r="K168" s="94" t="s">
        <v>8</v>
      </c>
      <c r="L168" s="91"/>
      <c r="M168" s="84"/>
      <c r="O168" s="20"/>
      <c r="P168" s="20"/>
      <c r="Q168" s="20"/>
      <c r="R168" s="20"/>
    </row>
    <row r="169" spans="1:18" s="119" customFormat="1" ht="15">
      <c r="A169" s="20"/>
      <c r="B169" s="30"/>
      <c r="C169" s="31"/>
      <c r="D169" s="27"/>
      <c r="E169" s="27"/>
      <c r="F169" s="20"/>
      <c r="G169" s="27"/>
      <c r="H169" s="29"/>
      <c r="I169" s="29"/>
      <c r="J169" s="28"/>
      <c r="K169" s="29"/>
      <c r="L169" s="20"/>
      <c r="M169" s="20"/>
      <c r="O169" s="20"/>
      <c r="P169" s="20"/>
      <c r="Q169" s="20"/>
      <c r="R169" s="20"/>
    </row>
    <row r="170" spans="1:18" ht="15">
      <c r="A170" s="299" t="s">
        <v>298</v>
      </c>
      <c r="B170" s="300"/>
      <c r="C170" s="300"/>
      <c r="D170" s="300"/>
      <c r="E170" s="300"/>
      <c r="F170" s="300"/>
      <c r="G170" s="300"/>
      <c r="H170" s="300"/>
      <c r="I170" s="300"/>
      <c r="J170" s="300"/>
      <c r="K170" s="300"/>
      <c r="L170" s="300"/>
      <c r="M170" s="300"/>
    </row>
    <row r="171" spans="1:18" ht="27" customHeight="1">
      <c r="A171" s="306" t="s">
        <v>299</v>
      </c>
      <c r="B171" s="307"/>
      <c r="C171" s="307"/>
      <c r="D171" s="307"/>
      <c r="E171" s="307"/>
      <c r="F171" s="307"/>
      <c r="G171" s="307"/>
      <c r="H171" s="307"/>
      <c r="I171" s="307"/>
      <c r="J171" s="307"/>
      <c r="K171" s="307"/>
      <c r="L171" s="307"/>
      <c r="M171" s="308"/>
    </row>
    <row r="172" spans="1:18" ht="15">
      <c r="B172" s="25"/>
      <c r="C172" s="26"/>
      <c r="N172" s="119"/>
    </row>
    <row r="173" spans="1:18">
      <c r="A173" s="28" t="s">
        <v>98</v>
      </c>
      <c r="B173" s="28"/>
      <c r="C173" s="28"/>
      <c r="D173" s="309"/>
      <c r="E173" s="309"/>
      <c r="F173" s="309"/>
      <c r="G173" s="309"/>
      <c r="H173" s="309"/>
      <c r="I173" s="309"/>
      <c r="J173" s="309"/>
      <c r="K173" s="309"/>
      <c r="L173" s="63"/>
      <c r="N173" s="119"/>
    </row>
    <row r="174" spans="1:18">
      <c r="A174" s="28"/>
      <c r="B174" s="297" t="s">
        <v>100</v>
      </c>
      <c r="C174" s="298"/>
      <c r="D174" s="297" t="s">
        <v>300</v>
      </c>
      <c r="E174" s="298"/>
      <c r="F174" s="63"/>
      <c r="G174" s="100"/>
      <c r="H174" s="64"/>
      <c r="I174" s="178"/>
      <c r="J174" s="64"/>
      <c r="K174" s="178"/>
      <c r="L174" s="63"/>
      <c r="N174" s="119"/>
    </row>
    <row r="175" spans="1:18">
      <c r="A175" s="180" t="s">
        <v>301</v>
      </c>
      <c r="B175" s="62">
        <v>2</v>
      </c>
      <c r="C175" s="66" t="s">
        <v>97</v>
      </c>
      <c r="D175" s="227">
        <v>66.47</v>
      </c>
      <c r="E175" s="184" t="s">
        <v>8</v>
      </c>
      <c r="F175" s="178"/>
      <c r="G175" s="100"/>
      <c r="H175" s="100"/>
      <c r="I175" s="178"/>
      <c r="J175" s="100"/>
      <c r="K175" s="178"/>
      <c r="L175" s="63"/>
      <c r="N175" s="119"/>
    </row>
    <row r="176" spans="1:18">
      <c r="A176" s="61" t="s">
        <v>286</v>
      </c>
      <c r="B176" s="226">
        <f>ROUND(B175*D175,2)</f>
        <v>132.94</v>
      </c>
      <c r="C176" s="184" t="s">
        <v>8</v>
      </c>
      <c r="D176" s="64"/>
      <c r="E176" s="100"/>
      <c r="F176" s="63"/>
      <c r="G176" s="100"/>
      <c r="H176" s="64"/>
      <c r="I176" s="178"/>
      <c r="J176" s="64"/>
      <c r="K176" s="178"/>
      <c r="L176" s="63"/>
      <c r="N176" s="119"/>
    </row>
    <row r="177" spans="1:18">
      <c r="A177" s="63"/>
      <c r="B177" s="177"/>
      <c r="C177" s="100"/>
      <c r="D177" s="64"/>
      <c r="E177" s="100"/>
      <c r="F177" s="63"/>
      <c r="G177" s="100"/>
      <c r="H177" s="64"/>
      <c r="I177" s="178"/>
      <c r="J177" s="64"/>
      <c r="K177" s="178"/>
      <c r="L177" s="63"/>
      <c r="N177" s="119"/>
    </row>
    <row r="178" spans="1:18" s="68" customFormat="1" ht="15">
      <c r="A178" s="285" t="s">
        <v>88</v>
      </c>
      <c r="B178" s="286"/>
      <c r="C178" s="286"/>
      <c r="D178" s="286"/>
      <c r="E178" s="286"/>
      <c r="F178" s="286"/>
      <c r="G178" s="286"/>
      <c r="H178" s="286"/>
      <c r="I178" s="287"/>
      <c r="J178" s="80">
        <f>B176</f>
        <v>132.94</v>
      </c>
      <c r="K178" s="81" t="s">
        <v>8</v>
      </c>
      <c r="L178" s="20"/>
      <c r="M178" s="20"/>
      <c r="O178" s="20"/>
      <c r="P178" s="20"/>
      <c r="Q178" s="20"/>
      <c r="R178" s="20"/>
    </row>
    <row r="179" spans="1:18" s="68" customFormat="1" ht="15">
      <c r="A179" s="20"/>
      <c r="B179" s="98"/>
      <c r="C179" s="99"/>
      <c r="D179" s="27"/>
      <c r="E179" s="27"/>
      <c r="F179" s="20"/>
      <c r="G179" s="100"/>
      <c r="H179" s="29"/>
      <c r="I179" s="29"/>
      <c r="J179" s="28"/>
      <c r="K179" s="29"/>
      <c r="L179" s="20"/>
      <c r="M179" s="20"/>
      <c r="O179" s="20"/>
      <c r="P179" s="20"/>
      <c r="Q179" s="20"/>
      <c r="R179" s="20"/>
    </row>
    <row r="180" spans="1:18" s="68" customFormat="1" ht="15">
      <c r="A180" s="288" t="s">
        <v>89</v>
      </c>
      <c r="B180" s="289"/>
      <c r="C180" s="289"/>
      <c r="D180" s="289"/>
      <c r="E180" s="289"/>
      <c r="F180" s="289"/>
      <c r="G180" s="289"/>
      <c r="H180" s="289"/>
      <c r="I180" s="321"/>
      <c r="J180" s="97">
        <v>0</v>
      </c>
      <c r="K180" s="88" t="s">
        <v>8</v>
      </c>
      <c r="L180" s="88"/>
      <c r="M180" s="65"/>
      <c r="O180" s="20"/>
      <c r="P180" s="20"/>
      <c r="Q180" s="20"/>
      <c r="R180" s="20"/>
    </row>
    <row r="181" spans="1:18" s="68" customFormat="1" ht="15">
      <c r="A181" s="291" t="s">
        <v>90</v>
      </c>
      <c r="B181" s="292"/>
      <c r="C181" s="292"/>
      <c r="D181" s="292"/>
      <c r="E181" s="292"/>
      <c r="F181" s="292"/>
      <c r="G181" s="292"/>
      <c r="H181" s="292"/>
      <c r="I181" s="293"/>
      <c r="J181" s="92">
        <f>J178-J180</f>
        <v>132.94</v>
      </c>
      <c r="K181" s="93" t="s">
        <v>8</v>
      </c>
      <c r="L181" s="85"/>
      <c r="M181" s="86"/>
      <c r="O181" s="20"/>
      <c r="P181" s="20"/>
      <c r="Q181" s="20"/>
      <c r="R181" s="20"/>
    </row>
    <row r="182" spans="1:18" s="19" customFormat="1" ht="15">
      <c r="A182" s="294" t="s">
        <v>91</v>
      </c>
      <c r="B182" s="295"/>
      <c r="C182" s="295"/>
      <c r="D182" s="295"/>
      <c r="E182" s="295"/>
      <c r="F182" s="295"/>
      <c r="G182" s="295"/>
      <c r="H182" s="295"/>
      <c r="I182" s="296"/>
      <c r="J182" s="82">
        <f>J180+J181</f>
        <v>132.94</v>
      </c>
      <c r="K182" s="83" t="s">
        <v>8</v>
      </c>
      <c r="L182" s="91"/>
      <c r="M182" s="84"/>
      <c r="O182" s="20"/>
      <c r="P182" s="20"/>
      <c r="Q182" s="20"/>
      <c r="R182" s="20"/>
    </row>
    <row r="183" spans="1:18" s="19" customFormat="1" ht="15">
      <c r="A183" s="20"/>
      <c r="B183" s="25"/>
      <c r="C183" s="26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O183" s="20"/>
      <c r="P183" s="20"/>
      <c r="Q183" s="20"/>
      <c r="R183" s="20"/>
    </row>
    <row r="184" spans="1:18" s="119" customFormat="1" ht="15" hidden="1">
      <c r="A184" s="306" t="s">
        <v>101</v>
      </c>
      <c r="B184" s="307"/>
      <c r="C184" s="307"/>
      <c r="D184" s="307"/>
      <c r="E184" s="307"/>
      <c r="F184" s="307"/>
      <c r="G184" s="307"/>
      <c r="H184" s="307"/>
      <c r="I184" s="307"/>
      <c r="J184" s="307"/>
      <c r="K184" s="307"/>
      <c r="L184" s="307"/>
      <c r="M184" s="308"/>
      <c r="O184" s="20"/>
      <c r="P184" s="20"/>
      <c r="Q184" s="20"/>
      <c r="R184" s="20"/>
    </row>
    <row r="185" spans="1:18" s="119" customFormat="1" ht="15" hidden="1">
      <c r="A185" s="20"/>
      <c r="B185" s="25"/>
      <c r="C185" s="26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O185" s="20"/>
      <c r="P185" s="20"/>
      <c r="Q185" s="20"/>
      <c r="R185" s="20"/>
    </row>
    <row r="186" spans="1:18" s="119" customFormat="1" hidden="1">
      <c r="A186" s="28" t="s">
        <v>98</v>
      </c>
      <c r="B186" s="28"/>
      <c r="C186" s="28"/>
      <c r="D186" s="309"/>
      <c r="E186" s="309"/>
      <c r="F186" s="309"/>
      <c r="G186" s="309"/>
      <c r="H186" s="309"/>
      <c r="I186" s="309"/>
      <c r="J186" s="309"/>
      <c r="K186" s="309"/>
      <c r="L186" s="20"/>
      <c r="M186" s="20"/>
      <c r="O186" s="20"/>
      <c r="P186" s="20"/>
      <c r="Q186" s="20"/>
      <c r="R186" s="20"/>
    </row>
    <row r="187" spans="1:18" s="119" customFormat="1" hidden="1">
      <c r="A187" s="28"/>
      <c r="B187" s="297" t="s">
        <v>100</v>
      </c>
      <c r="C187" s="298"/>
      <c r="D187" s="64"/>
      <c r="E187" s="100"/>
      <c r="F187" s="64"/>
      <c r="G187" s="100"/>
      <c r="H187" s="64"/>
      <c r="I187" s="178"/>
      <c r="J187" s="64"/>
      <c r="K187" s="178"/>
      <c r="L187" s="20"/>
      <c r="M187" s="20"/>
      <c r="O187" s="20"/>
      <c r="P187" s="20"/>
      <c r="Q187" s="20"/>
      <c r="R187" s="20"/>
    </row>
    <row r="188" spans="1:18" s="119" customFormat="1" hidden="1">
      <c r="A188" s="180" t="s">
        <v>99</v>
      </c>
      <c r="B188" s="62">
        <v>2</v>
      </c>
      <c r="C188" s="66" t="s">
        <v>97</v>
      </c>
      <c r="D188" s="64"/>
      <c r="E188" s="100"/>
      <c r="F188" s="64"/>
      <c r="G188" s="100"/>
      <c r="H188" s="64"/>
      <c r="I188" s="178"/>
      <c r="J188" s="64"/>
      <c r="K188" s="178"/>
      <c r="L188" s="20"/>
      <c r="M188" s="20"/>
      <c r="O188" s="20"/>
      <c r="P188" s="20"/>
      <c r="Q188" s="20"/>
      <c r="R188" s="20"/>
    </row>
    <row r="189" spans="1:18" s="119" customFormat="1" ht="15" hidden="1">
      <c r="A189" s="20"/>
      <c r="B189" s="25"/>
      <c r="C189" s="26"/>
      <c r="D189" s="28"/>
      <c r="E189" s="28"/>
      <c r="F189" s="28"/>
      <c r="G189" s="28"/>
      <c r="H189" s="28"/>
      <c r="I189" s="20"/>
      <c r="J189" s="28"/>
      <c r="K189" s="20"/>
      <c r="L189" s="20"/>
      <c r="M189" s="20"/>
      <c r="O189" s="20"/>
      <c r="P189" s="20"/>
      <c r="Q189" s="20"/>
      <c r="R189" s="20"/>
    </row>
    <row r="190" spans="1:18" s="119" customFormat="1" ht="15" hidden="1">
      <c r="A190" s="285" t="s">
        <v>88</v>
      </c>
      <c r="B190" s="286"/>
      <c r="C190" s="286"/>
      <c r="D190" s="286"/>
      <c r="E190" s="286"/>
      <c r="F190" s="286"/>
      <c r="G190" s="286"/>
      <c r="H190" s="286"/>
      <c r="I190" s="287"/>
      <c r="J190" s="80">
        <f>B188</f>
        <v>2</v>
      </c>
      <c r="K190" s="81" t="s">
        <v>97</v>
      </c>
      <c r="L190" s="20"/>
      <c r="M190" s="20"/>
      <c r="O190" s="20"/>
      <c r="P190" s="20"/>
      <c r="Q190" s="20"/>
      <c r="R190" s="20"/>
    </row>
    <row r="191" spans="1:18" s="119" customFormat="1" ht="15" hidden="1">
      <c r="A191" s="20"/>
      <c r="B191" s="25"/>
      <c r="C191" s="26"/>
      <c r="D191" s="28"/>
      <c r="E191" s="28"/>
      <c r="F191" s="28"/>
      <c r="G191" s="28"/>
      <c r="H191" s="28"/>
      <c r="I191" s="20"/>
      <c r="J191" s="28"/>
      <c r="K191" s="20"/>
      <c r="L191" s="20"/>
      <c r="M191" s="20"/>
      <c r="O191" s="20"/>
      <c r="P191" s="20"/>
      <c r="Q191" s="20"/>
      <c r="R191" s="20"/>
    </row>
    <row r="192" spans="1:18" s="119" customFormat="1" ht="15" hidden="1">
      <c r="A192" s="288" t="s">
        <v>89</v>
      </c>
      <c r="B192" s="289"/>
      <c r="C192" s="289"/>
      <c r="D192" s="289"/>
      <c r="E192" s="289"/>
      <c r="F192" s="289"/>
      <c r="G192" s="289"/>
      <c r="H192" s="289"/>
      <c r="I192" s="321"/>
      <c r="J192" s="97">
        <v>0</v>
      </c>
      <c r="K192" s="88" t="s">
        <v>97</v>
      </c>
      <c r="L192" s="88"/>
      <c r="M192" s="65"/>
      <c r="O192" s="20"/>
      <c r="P192" s="20"/>
      <c r="Q192" s="20"/>
      <c r="R192" s="20"/>
    </row>
    <row r="193" spans="1:18" s="119" customFormat="1" ht="15" hidden="1">
      <c r="A193" s="291" t="s">
        <v>90</v>
      </c>
      <c r="B193" s="292"/>
      <c r="C193" s="292"/>
      <c r="D193" s="292"/>
      <c r="E193" s="292"/>
      <c r="F193" s="292"/>
      <c r="G193" s="292"/>
      <c r="H193" s="292"/>
      <c r="I193" s="293"/>
      <c r="J193" s="92">
        <f>J194-J192</f>
        <v>2</v>
      </c>
      <c r="K193" s="93" t="s">
        <v>97</v>
      </c>
      <c r="L193" s="85"/>
      <c r="M193" s="86"/>
      <c r="O193" s="20"/>
      <c r="P193" s="20"/>
      <c r="Q193" s="20"/>
      <c r="R193" s="20"/>
    </row>
    <row r="194" spans="1:18" s="119" customFormat="1" ht="15" hidden="1">
      <c r="A194" s="294" t="s">
        <v>91</v>
      </c>
      <c r="B194" s="295"/>
      <c r="C194" s="295"/>
      <c r="D194" s="295"/>
      <c r="E194" s="295"/>
      <c r="F194" s="295"/>
      <c r="G194" s="295"/>
      <c r="H194" s="295"/>
      <c r="I194" s="296"/>
      <c r="J194" s="82">
        <f>J190</f>
        <v>2</v>
      </c>
      <c r="K194" s="83" t="s">
        <v>97</v>
      </c>
      <c r="L194" s="91"/>
      <c r="M194" s="84"/>
      <c r="O194" s="20"/>
      <c r="P194" s="20"/>
      <c r="Q194" s="20"/>
      <c r="R194" s="20"/>
    </row>
    <row r="195" spans="1:18" s="119" customFormat="1" ht="32.25" customHeight="1">
      <c r="A195" s="306" t="s">
        <v>309</v>
      </c>
      <c r="B195" s="307"/>
      <c r="C195" s="307"/>
      <c r="D195" s="307"/>
      <c r="E195" s="307"/>
      <c r="F195" s="307"/>
      <c r="G195" s="307"/>
      <c r="H195" s="307"/>
      <c r="I195" s="307"/>
      <c r="J195" s="307"/>
      <c r="K195" s="307"/>
      <c r="L195" s="307"/>
      <c r="M195" s="308"/>
      <c r="O195" s="20"/>
      <c r="P195" s="20"/>
      <c r="Q195" s="20"/>
      <c r="R195" s="20"/>
    </row>
    <row r="196" spans="1:18" s="119" customFormat="1" ht="15">
      <c r="A196" s="20"/>
      <c r="B196" s="25"/>
      <c r="C196" s="26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O196" s="20"/>
      <c r="P196" s="20"/>
      <c r="Q196" s="20"/>
      <c r="R196" s="20"/>
    </row>
    <row r="197" spans="1:18" s="119" customFormat="1">
      <c r="A197" s="28" t="s">
        <v>98</v>
      </c>
      <c r="B197" s="28"/>
      <c r="C197" s="28"/>
      <c r="D197" s="309"/>
      <c r="E197" s="309"/>
      <c r="F197" s="309"/>
      <c r="G197" s="309"/>
      <c r="H197" s="309"/>
      <c r="I197" s="309"/>
      <c r="J197" s="309"/>
      <c r="K197" s="309"/>
      <c r="L197" s="20"/>
      <c r="M197" s="20"/>
      <c r="O197" s="20"/>
      <c r="P197" s="20"/>
      <c r="Q197" s="20"/>
      <c r="R197" s="20"/>
    </row>
    <row r="198" spans="1:18" s="119" customFormat="1" ht="15">
      <c r="A198" s="20"/>
      <c r="B198" s="25"/>
      <c r="C198" s="26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O198" s="20"/>
      <c r="P198" s="20"/>
      <c r="Q198" s="20"/>
      <c r="R198" s="20"/>
    </row>
    <row r="199" spans="1:18" s="119" customFormat="1">
      <c r="A199" s="20"/>
      <c r="B199" s="310" t="s">
        <v>113</v>
      </c>
      <c r="C199" s="311"/>
      <c r="D199" s="312" t="s">
        <v>107</v>
      </c>
      <c r="E199" s="313"/>
      <c r="F199" s="317" t="s">
        <v>112</v>
      </c>
      <c r="G199" s="319"/>
      <c r="H199" s="20"/>
      <c r="I199" s="20"/>
      <c r="J199" s="20"/>
      <c r="K199" s="20"/>
      <c r="L199" s="20"/>
      <c r="M199" s="20"/>
      <c r="O199" s="20"/>
      <c r="P199" s="20"/>
      <c r="Q199" s="20"/>
      <c r="R199" s="20"/>
    </row>
    <row r="200" spans="1:18" s="119" customFormat="1" ht="15">
      <c r="A200" s="187" t="s">
        <v>302</v>
      </c>
      <c r="B200" s="190">
        <f>5.1+6.95</f>
        <v>12.05</v>
      </c>
      <c r="C200" s="67" t="s">
        <v>108</v>
      </c>
      <c r="D200" s="195">
        <v>4.3</v>
      </c>
      <c r="E200" s="67" t="s">
        <v>108</v>
      </c>
      <c r="F200" s="194">
        <f>ROUND(B200*D200,2)</f>
        <v>51.82</v>
      </c>
      <c r="G200" s="65" t="s">
        <v>8</v>
      </c>
      <c r="H200" s="20"/>
      <c r="I200" s="20"/>
      <c r="J200" s="20"/>
      <c r="K200" s="20"/>
      <c r="L200" s="20"/>
      <c r="M200" s="20"/>
      <c r="O200" s="20"/>
      <c r="P200" s="20"/>
      <c r="Q200" s="20"/>
      <c r="R200" s="20"/>
    </row>
    <row r="201" spans="1:18" s="119" customFormat="1" ht="15">
      <c r="A201" s="20"/>
      <c r="B201" s="25"/>
      <c r="C201" s="26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O201" s="20"/>
      <c r="P201" s="20"/>
      <c r="Q201" s="20"/>
      <c r="R201" s="20"/>
    </row>
    <row r="202" spans="1:18" s="119" customFormat="1" ht="15">
      <c r="A202" s="285" t="s">
        <v>88</v>
      </c>
      <c r="B202" s="286"/>
      <c r="C202" s="286"/>
      <c r="D202" s="286"/>
      <c r="E202" s="286"/>
      <c r="F202" s="286"/>
      <c r="G202" s="286"/>
      <c r="H202" s="286"/>
      <c r="I202" s="287"/>
      <c r="J202" s="80">
        <f>F200</f>
        <v>51.82</v>
      </c>
      <c r="K202" s="81" t="s">
        <v>8</v>
      </c>
      <c r="L202" s="89"/>
      <c r="M202" s="90"/>
      <c r="O202" s="20"/>
      <c r="P202" s="20"/>
      <c r="Q202" s="20"/>
      <c r="R202" s="20"/>
    </row>
    <row r="203" spans="1:18" s="119" customFormat="1" ht="15">
      <c r="A203" s="63"/>
      <c r="B203" s="30"/>
      <c r="C203" s="31"/>
      <c r="D203" s="27"/>
      <c r="E203" s="27"/>
      <c r="F203" s="20"/>
      <c r="G203" s="27"/>
      <c r="H203" s="29"/>
      <c r="I203" s="29"/>
      <c r="J203" s="28"/>
      <c r="K203" s="29"/>
      <c r="L203" s="20"/>
      <c r="M203" s="20"/>
      <c r="O203" s="20"/>
      <c r="P203" s="20"/>
      <c r="Q203" s="20"/>
      <c r="R203" s="20"/>
    </row>
    <row r="204" spans="1:18" s="119" customFormat="1" ht="15" customHeight="1">
      <c r="A204" s="288" t="s">
        <v>89</v>
      </c>
      <c r="B204" s="289"/>
      <c r="C204" s="289"/>
      <c r="D204" s="289"/>
      <c r="E204" s="289"/>
      <c r="F204" s="289"/>
      <c r="G204" s="289"/>
      <c r="H204" s="289"/>
      <c r="I204" s="290"/>
      <c r="J204" s="87">
        <v>0</v>
      </c>
      <c r="K204" s="94" t="s">
        <v>8</v>
      </c>
      <c r="L204" s="88"/>
      <c r="M204" s="65"/>
      <c r="O204" s="20"/>
      <c r="P204" s="20"/>
      <c r="Q204" s="20"/>
      <c r="R204" s="20"/>
    </row>
    <row r="205" spans="1:18" s="119" customFormat="1" ht="15">
      <c r="A205" s="291" t="s">
        <v>90</v>
      </c>
      <c r="B205" s="292"/>
      <c r="C205" s="292"/>
      <c r="D205" s="292"/>
      <c r="E205" s="292"/>
      <c r="F205" s="292"/>
      <c r="G205" s="292"/>
      <c r="H205" s="292"/>
      <c r="I205" s="293"/>
      <c r="J205" s="92">
        <f>J202-J204</f>
        <v>51.82</v>
      </c>
      <c r="K205" s="95" t="s">
        <v>8</v>
      </c>
      <c r="L205" s="85"/>
      <c r="M205" s="86"/>
      <c r="O205" s="20"/>
      <c r="P205" s="20"/>
      <c r="Q205" s="20"/>
      <c r="R205" s="20"/>
    </row>
    <row r="206" spans="1:18" s="119" customFormat="1" ht="15" customHeight="1">
      <c r="A206" s="294" t="s">
        <v>91</v>
      </c>
      <c r="B206" s="295"/>
      <c r="C206" s="295"/>
      <c r="D206" s="295"/>
      <c r="E206" s="295"/>
      <c r="F206" s="295"/>
      <c r="G206" s="295"/>
      <c r="H206" s="295"/>
      <c r="I206" s="296"/>
      <c r="J206" s="82">
        <f>J204+J205</f>
        <v>51.82</v>
      </c>
      <c r="K206" s="94" t="s">
        <v>8</v>
      </c>
      <c r="L206" s="91"/>
      <c r="M206" s="84"/>
      <c r="O206" s="20"/>
      <c r="P206" s="20"/>
      <c r="Q206" s="20"/>
      <c r="R206" s="20"/>
    </row>
    <row r="207" spans="1:18" s="119" customFormat="1" ht="15" customHeight="1">
      <c r="A207" s="20"/>
      <c r="B207" s="25"/>
      <c r="C207" s="26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O207" s="20"/>
      <c r="P207" s="20"/>
      <c r="Q207" s="20"/>
      <c r="R207" s="20"/>
    </row>
    <row r="208" spans="1:18" s="119" customFormat="1" ht="15" customHeight="1">
      <c r="A208" s="20"/>
      <c r="B208" s="25"/>
      <c r="C208" s="26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O208" s="20"/>
      <c r="P208" s="20"/>
      <c r="Q208" s="20"/>
      <c r="R208" s="20"/>
    </row>
    <row r="209" spans="1:18" s="119" customFormat="1" ht="15">
      <c r="A209" s="20"/>
      <c r="B209" s="25"/>
      <c r="C209" s="26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O209" s="20"/>
      <c r="P209" s="20"/>
      <c r="Q209" s="20"/>
      <c r="R209" s="20"/>
    </row>
    <row r="210" spans="1:18" s="119" customFormat="1" ht="15">
      <c r="A210" s="164"/>
      <c r="B210" s="164"/>
      <c r="C210" s="164"/>
      <c r="D210" s="164"/>
      <c r="E210" s="164"/>
      <c r="F210" s="164"/>
      <c r="G210" s="164"/>
      <c r="H210" s="164"/>
      <c r="I210" s="164"/>
      <c r="J210" s="165"/>
      <c r="K210" s="166"/>
      <c r="L210" s="109"/>
      <c r="M210" s="63"/>
      <c r="O210" s="20"/>
      <c r="P210" s="20"/>
      <c r="Q210" s="20"/>
      <c r="R210" s="20"/>
    </row>
    <row r="211" spans="1:18" s="72" customFormat="1" ht="15">
      <c r="A211" s="176"/>
      <c r="B211" s="176"/>
      <c r="C211" s="176"/>
      <c r="D211" s="176"/>
      <c r="E211" s="176"/>
      <c r="F211" s="176"/>
      <c r="G211" s="176"/>
      <c r="H211" s="176"/>
      <c r="I211" s="176"/>
      <c r="J211" s="110"/>
      <c r="K211" s="106"/>
      <c r="L211" s="111"/>
      <c r="M211" s="112"/>
      <c r="O211" s="20"/>
      <c r="P211" s="20"/>
      <c r="Q211" s="20"/>
      <c r="R211" s="20"/>
    </row>
    <row r="212" spans="1:18" s="72" customFormat="1" ht="15">
      <c r="A212" s="96"/>
      <c r="B212" s="96"/>
      <c r="C212" s="96"/>
      <c r="D212" s="96"/>
      <c r="E212" s="96"/>
      <c r="F212" s="96"/>
      <c r="G212" s="96"/>
      <c r="H212" s="113"/>
      <c r="I212" s="113"/>
      <c r="J212" s="114"/>
      <c r="K212" s="115"/>
      <c r="L212" s="107"/>
      <c r="M212" s="108"/>
      <c r="O212" s="20"/>
      <c r="P212" s="20"/>
      <c r="Q212" s="20"/>
      <c r="R212" s="20"/>
    </row>
    <row r="213" spans="1:18" s="72" customFormat="1" ht="15">
      <c r="A213" s="96"/>
      <c r="B213" s="96"/>
      <c r="C213" s="96"/>
      <c r="D213" s="96"/>
      <c r="E213" s="96"/>
      <c r="F213" s="96"/>
      <c r="G213" s="96"/>
      <c r="H213" s="242" t="s">
        <v>93</v>
      </c>
      <c r="I213" s="242"/>
      <c r="J213" s="242"/>
      <c r="K213" s="242"/>
      <c r="L213" s="242"/>
      <c r="M213" s="242"/>
      <c r="O213" s="20"/>
      <c r="P213" s="20"/>
      <c r="Q213" s="20"/>
      <c r="R213" s="20"/>
    </row>
    <row r="214" spans="1:18" s="72" customFormat="1" ht="15">
      <c r="A214" s="96"/>
      <c r="B214" s="96"/>
      <c r="C214" s="96"/>
      <c r="D214" s="96"/>
      <c r="E214" s="96"/>
      <c r="F214" s="96"/>
      <c r="G214" s="96"/>
      <c r="H214" s="242" t="s">
        <v>94</v>
      </c>
      <c r="I214" s="242"/>
      <c r="J214" s="242"/>
      <c r="K214" s="242"/>
      <c r="L214" s="242"/>
      <c r="M214" s="242"/>
      <c r="O214" s="20"/>
      <c r="P214" s="20"/>
      <c r="Q214" s="20"/>
      <c r="R214" s="20"/>
    </row>
    <row r="215" spans="1:18" ht="15">
      <c r="A215" s="322"/>
      <c r="B215" s="322"/>
      <c r="C215" s="322"/>
      <c r="D215" s="322"/>
      <c r="E215" s="322"/>
      <c r="F215" s="322"/>
      <c r="G215" s="322"/>
      <c r="H215" s="322"/>
      <c r="I215" s="322"/>
      <c r="J215" s="110"/>
      <c r="K215" s="106"/>
      <c r="L215" s="111"/>
      <c r="M215" s="112"/>
    </row>
  </sheetData>
  <mergeCells count="151">
    <mergeCell ref="A132:I132"/>
    <mergeCell ref="A134:I134"/>
    <mergeCell ref="A135:I135"/>
    <mergeCell ref="A136:I136"/>
    <mergeCell ref="A138:M138"/>
    <mergeCell ref="A139:M139"/>
    <mergeCell ref="B141:C141"/>
    <mergeCell ref="A148:I148"/>
    <mergeCell ref="A150:I150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D186:E186"/>
    <mergeCell ref="F186:G186"/>
    <mergeCell ref="H186:I186"/>
    <mergeCell ref="J186:K186"/>
    <mergeCell ref="A215:I215"/>
    <mergeCell ref="H213:M213"/>
    <mergeCell ref="H214:M214"/>
    <mergeCell ref="A202:I202"/>
    <mergeCell ref="A204:I204"/>
    <mergeCell ref="A205:I205"/>
    <mergeCell ref="A206:I206"/>
    <mergeCell ref="A11:M11"/>
    <mergeCell ref="A12:M12"/>
    <mergeCell ref="D14:E14"/>
    <mergeCell ref="A17:I17"/>
    <mergeCell ref="A19:I19"/>
    <mergeCell ref="B199:C199"/>
    <mergeCell ref="D199:E199"/>
    <mergeCell ref="F199:G199"/>
    <mergeCell ref="A194:I194"/>
    <mergeCell ref="A195:M195"/>
    <mergeCell ref="D197:E197"/>
    <mergeCell ref="F197:G197"/>
    <mergeCell ref="H197:I197"/>
    <mergeCell ref="J197:K197"/>
    <mergeCell ref="B174:C174"/>
    <mergeCell ref="B187:C187"/>
    <mergeCell ref="A190:I190"/>
    <mergeCell ref="A192:I192"/>
    <mergeCell ref="A193:I193"/>
    <mergeCell ref="A181:I181"/>
    <mergeCell ref="A182:I182"/>
    <mergeCell ref="A178:I178"/>
    <mergeCell ref="A180:I180"/>
    <mergeCell ref="A184:M184"/>
    <mergeCell ref="A30:I30"/>
    <mergeCell ref="A31:I31"/>
    <mergeCell ref="A32:I32"/>
    <mergeCell ref="A34:M34"/>
    <mergeCell ref="A35:M35"/>
    <mergeCell ref="A20:I20"/>
    <mergeCell ref="A21:I21"/>
    <mergeCell ref="A23:M23"/>
    <mergeCell ref="D25:E25"/>
    <mergeCell ref="A28:I28"/>
    <mergeCell ref="A42:I42"/>
    <mergeCell ref="A43:I43"/>
    <mergeCell ref="A44:I44"/>
    <mergeCell ref="A46:M46"/>
    <mergeCell ref="B48:D48"/>
    <mergeCell ref="B37:D37"/>
    <mergeCell ref="B38:D38"/>
    <mergeCell ref="G37:H37"/>
    <mergeCell ref="A40:I40"/>
    <mergeCell ref="A55:I55"/>
    <mergeCell ref="A57:M57"/>
    <mergeCell ref="A58:M58"/>
    <mergeCell ref="G60:H60"/>
    <mergeCell ref="B60:C60"/>
    <mergeCell ref="B49:D49"/>
    <mergeCell ref="F48:G48"/>
    <mergeCell ref="A51:I51"/>
    <mergeCell ref="A53:I53"/>
    <mergeCell ref="A54:I54"/>
    <mergeCell ref="A69:M69"/>
    <mergeCell ref="B71:C71"/>
    <mergeCell ref="B72:C72"/>
    <mergeCell ref="A74:I74"/>
    <mergeCell ref="A63:I63"/>
    <mergeCell ref="A65:I65"/>
    <mergeCell ref="A66:I66"/>
    <mergeCell ref="A67:I67"/>
    <mergeCell ref="B61:C61"/>
    <mergeCell ref="A80:M80"/>
    <mergeCell ref="B82:C82"/>
    <mergeCell ref="G82:H82"/>
    <mergeCell ref="B83:C83"/>
    <mergeCell ref="A85:I85"/>
    <mergeCell ref="A76:I76"/>
    <mergeCell ref="A77:I77"/>
    <mergeCell ref="A78:I78"/>
    <mergeCell ref="F71:G71"/>
    <mergeCell ref="B94:D94"/>
    <mergeCell ref="A96:I96"/>
    <mergeCell ref="A98:I98"/>
    <mergeCell ref="A99:I99"/>
    <mergeCell ref="A100:I100"/>
    <mergeCell ref="A87:I87"/>
    <mergeCell ref="A88:I88"/>
    <mergeCell ref="A89:I89"/>
    <mergeCell ref="A91:M91"/>
    <mergeCell ref="B93:D93"/>
    <mergeCell ref="G93:H93"/>
    <mergeCell ref="A109:I109"/>
    <mergeCell ref="A110:I110"/>
    <mergeCell ref="A111:I111"/>
    <mergeCell ref="B129:C129"/>
    <mergeCell ref="D129:E129"/>
    <mergeCell ref="F129:G129"/>
    <mergeCell ref="H129:I129"/>
    <mergeCell ref="A127:M127"/>
    <mergeCell ref="A102:M102"/>
    <mergeCell ref="B104:C104"/>
    <mergeCell ref="B105:C105"/>
    <mergeCell ref="E104:F104"/>
    <mergeCell ref="A107:I107"/>
    <mergeCell ref="A113:M113"/>
    <mergeCell ref="A114:M114"/>
    <mergeCell ref="D116:E116"/>
    <mergeCell ref="H116:I116"/>
    <mergeCell ref="J116:K116"/>
    <mergeCell ref="F116:G116"/>
    <mergeCell ref="A121:I121"/>
    <mergeCell ref="A123:I123"/>
    <mergeCell ref="B116:C116"/>
    <mergeCell ref="A124:I124"/>
    <mergeCell ref="A125:I125"/>
    <mergeCell ref="A164:I164"/>
    <mergeCell ref="A166:I166"/>
    <mergeCell ref="A167:I167"/>
    <mergeCell ref="A168:I168"/>
    <mergeCell ref="D174:E174"/>
    <mergeCell ref="A151:I151"/>
    <mergeCell ref="A152:I152"/>
    <mergeCell ref="A154:M154"/>
    <mergeCell ref="A155:M155"/>
    <mergeCell ref="B157:C157"/>
    <mergeCell ref="A170:M170"/>
    <mergeCell ref="A171:M171"/>
    <mergeCell ref="D173:E173"/>
    <mergeCell ref="F173:G173"/>
    <mergeCell ref="H173:I173"/>
    <mergeCell ref="J173:K173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0" fitToHeight="0" orientation="portrait" horizontalDpi="1200" verticalDpi="1200" r:id="rId1"/>
  <headerFooter>
    <oddHeader>&amp;RBM01 - SALA DE RAIO X</oddHeader>
    <oddFooter>Página &amp;P de &amp;N</oddFooter>
  </headerFooter>
  <rowBreaks count="1" manualBreakCount="1">
    <brk id="137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"/>
  <sheetViews>
    <sheetView view="pageBreakPreview" topLeftCell="A2" zoomScaleSheetLayoutView="100" workbookViewId="0">
      <selection activeCell="A6" sqref="A6:F20"/>
    </sheetView>
  </sheetViews>
  <sheetFormatPr defaultRowHeight="15"/>
  <cols>
    <col min="4" max="4" width="11.140625" customWidth="1"/>
    <col min="6" max="6" width="12.42578125" customWidth="1"/>
  </cols>
  <sheetData>
    <row r="1" spans="1:13" ht="87.75" customHeight="1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</row>
    <row r="2" spans="1:13" ht="18.75">
      <c r="A2" s="348" t="s">
        <v>306</v>
      </c>
      <c r="B2" s="348"/>
      <c r="C2" s="348"/>
      <c r="D2" s="348"/>
      <c r="E2" s="348"/>
      <c r="F2" s="77"/>
      <c r="G2" s="77"/>
      <c r="H2" s="349" t="s">
        <v>308</v>
      </c>
      <c r="I2" s="349"/>
      <c r="J2" s="349"/>
      <c r="K2" s="349"/>
      <c r="L2" s="349"/>
      <c r="M2" s="77"/>
    </row>
    <row r="3" spans="1:13" ht="15.75">
      <c r="A3" s="350" t="s">
        <v>305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3" ht="15.75">
      <c r="A4" s="351" t="s">
        <v>304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</row>
    <row r="5" spans="1:13" ht="15.75">
      <c r="A5" s="346" t="s">
        <v>303</v>
      </c>
      <c r="B5" s="346"/>
      <c r="C5" s="346"/>
      <c r="D5" s="346"/>
      <c r="E5" s="346"/>
      <c r="F5" s="346"/>
      <c r="G5" s="346" t="s">
        <v>310</v>
      </c>
      <c r="H5" s="346"/>
      <c r="I5" s="346"/>
      <c r="J5" s="346"/>
      <c r="K5" s="346"/>
      <c r="L5" s="346"/>
      <c r="M5" s="346"/>
    </row>
    <row r="6" spans="1:13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</row>
    <row r="7" spans="1:13">
      <c r="A7" s="345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</row>
    <row r="8" spans="1:13">
      <c r="A8" s="345"/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</row>
    <row r="9" spans="1:13">
      <c r="A9" s="345"/>
      <c r="B9" s="345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</row>
    <row r="10" spans="1:13">
      <c r="A10" s="345"/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345"/>
    </row>
    <row r="11" spans="1:13">
      <c r="A11" s="345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</row>
    <row r="12" spans="1:13">
      <c r="A12" s="345"/>
      <c r="B12" s="345"/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</row>
    <row r="13" spans="1:13">
      <c r="A13" s="345"/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</row>
    <row r="14" spans="1:13">
      <c r="A14" s="345"/>
      <c r="B14" s="345"/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</row>
    <row r="15" spans="1:13">
      <c r="A15" s="345"/>
      <c r="B15" s="345"/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</row>
    <row r="16" spans="1:13">
      <c r="A16" s="345"/>
      <c r="B16" s="345"/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</row>
    <row r="17" spans="1:13">
      <c r="A17" s="345"/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</row>
    <row r="18" spans="1:13">
      <c r="A18" s="345"/>
      <c r="B18" s="345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</row>
    <row r="19" spans="1:13">
      <c r="A19" s="345"/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</row>
    <row r="20" spans="1:13">
      <c r="A20" s="345"/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</row>
    <row r="21" spans="1:13" ht="15.75">
      <c r="A21" s="344" t="s">
        <v>179</v>
      </c>
      <c r="B21" s="344"/>
      <c r="C21" s="344"/>
      <c r="D21" s="344"/>
      <c r="E21" s="344"/>
      <c r="F21" s="344"/>
      <c r="G21" s="344" t="s">
        <v>180</v>
      </c>
      <c r="H21" s="344"/>
      <c r="I21" s="344"/>
      <c r="J21" s="344"/>
      <c r="K21" s="344"/>
      <c r="L21" s="344"/>
      <c r="M21" s="344"/>
    </row>
    <row r="22" spans="1:13">
      <c r="A22" s="345"/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</row>
    <row r="23" spans="1:13">
      <c r="A23" s="345"/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</row>
    <row r="24" spans="1:13">
      <c r="A24" s="345"/>
      <c r="B24" s="345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</row>
    <row r="25" spans="1:13">
      <c r="A25" s="345"/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</row>
    <row r="26" spans="1:13">
      <c r="A26" s="345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</row>
    <row r="27" spans="1:13">
      <c r="A27" s="345"/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</row>
    <row r="28" spans="1:13">
      <c r="A28" s="345"/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</row>
    <row r="29" spans="1:13">
      <c r="A29" s="345"/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</row>
    <row r="30" spans="1:13">
      <c r="A30" s="345"/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</row>
    <row r="31" spans="1:13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</row>
    <row r="32" spans="1:13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</row>
    <row r="33" spans="1:13">
      <c r="A33" s="345"/>
      <c r="B33" s="345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</row>
    <row r="34" spans="1:13">
      <c r="A34" s="345"/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</row>
    <row r="35" spans="1:13">
      <c r="A35" s="345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</row>
    <row r="36" spans="1:13">
      <c r="A36" s="345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</row>
    <row r="37" spans="1:13">
      <c r="A37" s="345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</row>
    <row r="38" spans="1:13">
      <c r="A38" s="345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</row>
    <row r="39" spans="1:13" ht="15.75">
      <c r="A39" s="344" t="s">
        <v>181</v>
      </c>
      <c r="B39" s="344"/>
      <c r="C39" s="344"/>
      <c r="D39" s="344"/>
      <c r="E39" s="344"/>
      <c r="F39" s="344"/>
      <c r="G39" s="344" t="s">
        <v>182</v>
      </c>
      <c r="H39" s="344"/>
      <c r="I39" s="344"/>
      <c r="J39" s="344"/>
      <c r="K39" s="344"/>
      <c r="L39" s="344"/>
      <c r="M39" s="344"/>
    </row>
    <row r="40" spans="1:13">
      <c r="A40" s="345"/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</row>
    <row r="41" spans="1:13">
      <c r="A41" s="345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</row>
    <row r="42" spans="1:13">
      <c r="A42" s="345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</row>
    <row r="43" spans="1:13">
      <c r="A43" s="345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</row>
    <row r="44" spans="1:13">
      <c r="A44" s="345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</row>
    <row r="45" spans="1:13">
      <c r="A45" s="345"/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</row>
    <row r="46" spans="1:13">
      <c r="A46" s="345"/>
      <c r="B46" s="345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</row>
    <row r="47" spans="1:13">
      <c r="A47" s="345"/>
      <c r="B47" s="345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</row>
    <row r="48" spans="1:13">
      <c r="A48" s="345"/>
      <c r="B48" s="345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</row>
    <row r="49" spans="1:13">
      <c r="A49" s="345"/>
      <c r="B49" s="345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</row>
    <row r="50" spans="1:13">
      <c r="A50" s="345"/>
      <c r="B50" s="345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</row>
    <row r="51" spans="1:13">
      <c r="A51" s="345"/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</row>
    <row r="52" spans="1:13">
      <c r="A52" s="345"/>
      <c r="B52" s="345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</row>
    <row r="53" spans="1:13">
      <c r="A53" s="345"/>
      <c r="B53" s="345"/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</row>
    <row r="54" spans="1:13">
      <c r="A54" s="345"/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</row>
    <row r="55" spans="1:13">
      <c r="A55" s="345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</row>
    <row r="56" spans="1:13">
      <c r="A56" s="345"/>
      <c r="B56" s="345"/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5"/>
    </row>
    <row r="57" spans="1:13" ht="15.75">
      <c r="A57" s="344" t="s">
        <v>183</v>
      </c>
      <c r="B57" s="344"/>
      <c r="C57" s="344"/>
      <c r="D57" s="344"/>
      <c r="E57" s="344"/>
      <c r="F57" s="344"/>
      <c r="G57" s="344" t="s">
        <v>184</v>
      </c>
      <c r="H57" s="344"/>
      <c r="I57" s="344"/>
      <c r="J57" s="344"/>
      <c r="K57" s="344"/>
      <c r="L57" s="344"/>
      <c r="M57" s="344"/>
    </row>
    <row r="58" spans="1:13">
      <c r="A58" s="345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5"/>
    </row>
    <row r="59" spans="1:13">
      <c r="A59" s="345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</row>
    <row r="60" spans="1:13">
      <c r="A60" s="345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</row>
    <row r="61" spans="1:13">
      <c r="A61" s="345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5"/>
    </row>
    <row r="62" spans="1:13">
      <c r="A62" s="345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</row>
    <row r="63" spans="1:13">
      <c r="A63" s="345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</row>
    <row r="64" spans="1:13">
      <c r="A64" s="345"/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</row>
    <row r="65" spans="1:13">
      <c r="A65" s="345"/>
      <c r="B65" s="345"/>
      <c r="C65" s="345"/>
      <c r="D65" s="345"/>
      <c r="E65" s="345"/>
      <c r="F65" s="345"/>
      <c r="G65" s="345"/>
      <c r="H65" s="345"/>
      <c r="I65" s="345"/>
      <c r="J65" s="345"/>
      <c r="K65" s="345"/>
      <c r="L65" s="345"/>
      <c r="M65" s="345"/>
    </row>
    <row r="66" spans="1:13">
      <c r="A66" s="345"/>
      <c r="B66" s="345"/>
      <c r="C66" s="345"/>
      <c r="D66" s="345"/>
      <c r="E66" s="345"/>
      <c r="F66" s="345"/>
      <c r="G66" s="345"/>
      <c r="H66" s="345"/>
      <c r="I66" s="345"/>
      <c r="J66" s="345"/>
      <c r="K66" s="345"/>
      <c r="L66" s="345"/>
      <c r="M66" s="345"/>
    </row>
    <row r="67" spans="1:13">
      <c r="A67" s="345"/>
      <c r="B67" s="345"/>
      <c r="C67" s="345"/>
      <c r="D67" s="345"/>
      <c r="E67" s="345"/>
      <c r="F67" s="345"/>
      <c r="G67" s="345"/>
      <c r="H67" s="345"/>
      <c r="I67" s="345"/>
      <c r="J67" s="345"/>
      <c r="K67" s="345"/>
      <c r="L67" s="345"/>
      <c r="M67" s="345"/>
    </row>
    <row r="68" spans="1:13">
      <c r="A68" s="345"/>
      <c r="B68" s="345"/>
      <c r="C68" s="345"/>
      <c r="D68" s="345"/>
      <c r="E68" s="345"/>
      <c r="F68" s="345"/>
      <c r="G68" s="345"/>
      <c r="H68" s="345"/>
      <c r="I68" s="345"/>
      <c r="J68" s="345"/>
      <c r="K68" s="345"/>
      <c r="L68" s="345"/>
      <c r="M68" s="345"/>
    </row>
    <row r="69" spans="1:13">
      <c r="A69" s="345"/>
      <c r="B69" s="345"/>
      <c r="C69" s="345"/>
      <c r="D69" s="345"/>
      <c r="E69" s="345"/>
      <c r="F69" s="345"/>
      <c r="G69" s="345"/>
      <c r="H69" s="345"/>
      <c r="I69" s="345"/>
      <c r="J69" s="345"/>
      <c r="K69" s="345"/>
      <c r="L69" s="345"/>
      <c r="M69" s="345"/>
    </row>
    <row r="70" spans="1:13">
      <c r="A70" s="345"/>
      <c r="B70" s="345"/>
      <c r="C70" s="345"/>
      <c r="D70" s="345"/>
      <c r="E70" s="345"/>
      <c r="F70" s="345"/>
      <c r="G70" s="345"/>
      <c r="H70" s="345"/>
      <c r="I70" s="345"/>
      <c r="J70" s="345"/>
      <c r="K70" s="345"/>
      <c r="L70" s="345"/>
      <c r="M70" s="345"/>
    </row>
    <row r="71" spans="1:13">
      <c r="A71" s="345"/>
      <c r="B71" s="345"/>
      <c r="C71" s="345"/>
      <c r="D71" s="345"/>
      <c r="E71" s="345"/>
      <c r="F71" s="345"/>
      <c r="G71" s="345"/>
      <c r="H71" s="345"/>
      <c r="I71" s="345"/>
      <c r="J71" s="345"/>
      <c r="K71" s="345"/>
      <c r="L71" s="345"/>
      <c r="M71" s="345"/>
    </row>
    <row r="72" spans="1:13">
      <c r="A72" s="345"/>
      <c r="B72" s="345"/>
      <c r="C72" s="345"/>
      <c r="D72" s="345"/>
      <c r="E72" s="345"/>
      <c r="F72" s="345"/>
      <c r="G72" s="345"/>
      <c r="H72" s="345"/>
      <c r="I72" s="345"/>
      <c r="J72" s="345"/>
      <c r="K72" s="345"/>
      <c r="L72" s="345"/>
      <c r="M72" s="345"/>
    </row>
    <row r="73" spans="1:13">
      <c r="A73" s="345"/>
      <c r="B73" s="345"/>
      <c r="C73" s="345"/>
      <c r="D73" s="345"/>
      <c r="E73" s="345"/>
      <c r="F73" s="345"/>
      <c r="G73" s="345"/>
      <c r="H73" s="345"/>
      <c r="I73" s="345"/>
      <c r="J73" s="345"/>
      <c r="K73" s="345"/>
      <c r="L73" s="345"/>
      <c r="M73" s="345"/>
    </row>
    <row r="74" spans="1:13">
      <c r="A74" s="345"/>
      <c r="B74" s="345"/>
      <c r="C74" s="345"/>
      <c r="D74" s="345"/>
      <c r="E74" s="345"/>
      <c r="F74" s="345"/>
      <c r="G74" s="345"/>
      <c r="H74" s="345"/>
      <c r="I74" s="345"/>
      <c r="J74" s="345"/>
      <c r="K74" s="345"/>
      <c r="L74" s="345"/>
      <c r="M74" s="345"/>
    </row>
    <row r="75" spans="1:13" ht="15.75">
      <c r="A75" s="344" t="s">
        <v>185</v>
      </c>
      <c r="B75" s="344"/>
      <c r="C75" s="344"/>
      <c r="D75" s="344"/>
      <c r="E75" s="344"/>
      <c r="F75" s="344"/>
      <c r="G75" s="344" t="s">
        <v>186</v>
      </c>
      <c r="H75" s="344"/>
      <c r="I75" s="344"/>
      <c r="J75" s="344"/>
      <c r="K75" s="344"/>
      <c r="L75" s="344"/>
      <c r="M75" s="344"/>
    </row>
    <row r="76" spans="1:13">
      <c r="A76" s="345"/>
      <c r="B76" s="345"/>
      <c r="C76" s="345"/>
      <c r="D76" s="345"/>
      <c r="E76" s="345"/>
      <c r="F76" s="345"/>
      <c r="G76" s="345"/>
      <c r="H76" s="345"/>
      <c r="I76" s="345"/>
      <c r="J76" s="345"/>
      <c r="K76" s="345"/>
      <c r="L76" s="345"/>
      <c r="M76" s="345"/>
    </row>
    <row r="77" spans="1:13">
      <c r="A77" s="345"/>
      <c r="B77" s="345"/>
      <c r="C77" s="345"/>
      <c r="D77" s="345"/>
      <c r="E77" s="345"/>
      <c r="F77" s="345"/>
      <c r="G77" s="345"/>
      <c r="H77" s="345"/>
      <c r="I77" s="345"/>
      <c r="J77" s="345"/>
      <c r="K77" s="345"/>
      <c r="L77" s="345"/>
      <c r="M77" s="345"/>
    </row>
    <row r="78" spans="1:13">
      <c r="A78" s="345"/>
      <c r="B78" s="345"/>
      <c r="C78" s="345"/>
      <c r="D78" s="345"/>
      <c r="E78" s="345"/>
      <c r="F78" s="345"/>
      <c r="G78" s="345"/>
      <c r="H78" s="345"/>
      <c r="I78" s="345"/>
      <c r="J78" s="345"/>
      <c r="K78" s="345"/>
      <c r="L78" s="345"/>
      <c r="M78" s="345"/>
    </row>
    <row r="79" spans="1:13">
      <c r="A79" s="345"/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</row>
    <row r="80" spans="1:13">
      <c r="A80" s="345"/>
      <c r="B80" s="345"/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</row>
    <row r="81" spans="1:13">
      <c r="A81" s="345"/>
      <c r="B81" s="345"/>
      <c r="C81" s="345"/>
      <c r="D81" s="345"/>
      <c r="E81" s="345"/>
      <c r="F81" s="345"/>
      <c r="G81" s="345"/>
      <c r="H81" s="345"/>
      <c r="I81" s="345"/>
      <c r="J81" s="345"/>
      <c r="K81" s="345"/>
      <c r="L81" s="345"/>
      <c r="M81" s="345"/>
    </row>
    <row r="82" spans="1:13">
      <c r="A82" s="345"/>
      <c r="B82" s="345"/>
      <c r="C82" s="345"/>
      <c r="D82" s="345"/>
      <c r="E82" s="345"/>
      <c r="F82" s="345"/>
      <c r="G82" s="345"/>
      <c r="H82" s="345"/>
      <c r="I82" s="345"/>
      <c r="J82" s="345"/>
      <c r="K82" s="345"/>
      <c r="L82" s="345"/>
      <c r="M82" s="345"/>
    </row>
    <row r="83" spans="1:13">
      <c r="A83" s="345"/>
      <c r="B83" s="345"/>
      <c r="C83" s="345"/>
      <c r="D83" s="345"/>
      <c r="E83" s="345"/>
      <c r="F83" s="345"/>
      <c r="G83" s="345"/>
      <c r="H83" s="345"/>
      <c r="I83" s="345"/>
      <c r="J83" s="345"/>
      <c r="K83" s="345"/>
      <c r="L83" s="345"/>
      <c r="M83" s="345"/>
    </row>
    <row r="84" spans="1:13">
      <c r="A84" s="345"/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</row>
    <row r="85" spans="1:13">
      <c r="A85" s="345"/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</row>
    <row r="86" spans="1:13">
      <c r="A86" s="345"/>
      <c r="B86" s="345"/>
      <c r="C86" s="345"/>
      <c r="D86" s="345"/>
      <c r="E86" s="345"/>
      <c r="F86" s="345"/>
      <c r="G86" s="345"/>
      <c r="H86" s="345"/>
      <c r="I86" s="345"/>
      <c r="J86" s="345"/>
      <c r="K86" s="345"/>
      <c r="L86" s="345"/>
      <c r="M86" s="345"/>
    </row>
    <row r="87" spans="1:13">
      <c r="A87" s="345"/>
      <c r="B87" s="345"/>
      <c r="C87" s="345"/>
      <c r="D87" s="345"/>
      <c r="E87" s="345"/>
      <c r="F87" s="345"/>
      <c r="G87" s="345"/>
      <c r="H87" s="345"/>
      <c r="I87" s="345"/>
      <c r="J87" s="345"/>
      <c r="K87" s="345"/>
      <c r="L87" s="345"/>
      <c r="M87" s="345"/>
    </row>
    <row r="88" spans="1:13">
      <c r="A88" s="345"/>
      <c r="B88" s="345"/>
      <c r="C88" s="345"/>
      <c r="D88" s="345"/>
      <c r="E88" s="345"/>
      <c r="F88" s="345"/>
      <c r="G88" s="345"/>
      <c r="H88" s="345"/>
      <c r="I88" s="345"/>
      <c r="J88" s="345"/>
      <c r="K88" s="345"/>
      <c r="L88" s="345"/>
      <c r="M88" s="345"/>
    </row>
    <row r="89" spans="1:13">
      <c r="A89" s="345"/>
      <c r="B89" s="345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</row>
    <row r="90" spans="1:13">
      <c r="A90" s="345"/>
      <c r="B90" s="345"/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</row>
    <row r="91" spans="1:13">
      <c r="A91" s="345"/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</row>
    <row r="92" spans="1:13">
      <c r="A92" s="345"/>
      <c r="B92" s="345"/>
      <c r="C92" s="345"/>
      <c r="D92" s="345"/>
      <c r="E92" s="345"/>
      <c r="F92" s="345"/>
      <c r="G92" s="345"/>
      <c r="H92" s="345"/>
      <c r="I92" s="345"/>
      <c r="J92" s="345"/>
      <c r="K92" s="345"/>
      <c r="L92" s="345"/>
      <c r="M92" s="345"/>
    </row>
    <row r="93" spans="1:13" ht="15.75">
      <c r="A93" s="344" t="s">
        <v>102</v>
      </c>
      <c r="B93" s="344"/>
      <c r="C93" s="344"/>
      <c r="D93" s="344"/>
      <c r="E93" s="344"/>
      <c r="F93" s="344"/>
      <c r="G93" s="344" t="s">
        <v>103</v>
      </c>
      <c r="H93" s="344"/>
      <c r="I93" s="344"/>
      <c r="J93" s="344"/>
      <c r="K93" s="344"/>
      <c r="L93" s="344"/>
      <c r="M93" s="344"/>
    </row>
    <row r="94" spans="1:13">
      <c r="A94" s="345"/>
      <c r="B94" s="345"/>
      <c r="C94" s="345"/>
      <c r="D94" s="345"/>
      <c r="E94" s="345"/>
      <c r="F94" s="345"/>
      <c r="G94" s="345"/>
      <c r="H94" s="345"/>
      <c r="I94" s="345"/>
      <c r="J94" s="345"/>
      <c r="K94" s="345"/>
      <c r="L94" s="345"/>
      <c r="M94" s="345"/>
    </row>
    <row r="95" spans="1:13">
      <c r="A95" s="345"/>
      <c r="B95" s="345"/>
      <c r="C95" s="345"/>
      <c r="D95" s="345"/>
      <c r="E95" s="345"/>
      <c r="F95" s="345"/>
      <c r="G95" s="345"/>
      <c r="H95" s="345"/>
      <c r="I95" s="345"/>
      <c r="J95" s="345"/>
      <c r="K95" s="345"/>
      <c r="L95" s="345"/>
      <c r="M95" s="345"/>
    </row>
    <row r="96" spans="1:13">
      <c r="A96" s="345"/>
      <c r="B96" s="345"/>
      <c r="C96" s="345"/>
      <c r="D96" s="345"/>
      <c r="E96" s="345"/>
      <c r="F96" s="345"/>
      <c r="G96" s="345"/>
      <c r="H96" s="345"/>
      <c r="I96" s="345"/>
      <c r="J96" s="345"/>
      <c r="K96" s="345"/>
      <c r="L96" s="345"/>
      <c r="M96" s="345"/>
    </row>
    <row r="97" spans="1:13">
      <c r="A97" s="345"/>
      <c r="B97" s="345"/>
      <c r="C97" s="345"/>
      <c r="D97" s="345"/>
      <c r="E97" s="345"/>
      <c r="F97" s="345"/>
      <c r="G97" s="345"/>
      <c r="H97" s="345"/>
      <c r="I97" s="345"/>
      <c r="J97" s="345"/>
      <c r="K97" s="345"/>
      <c r="L97" s="345"/>
      <c r="M97" s="345"/>
    </row>
    <row r="98" spans="1:13">
      <c r="A98" s="345"/>
      <c r="B98" s="345"/>
      <c r="C98" s="345"/>
      <c r="D98" s="345"/>
      <c r="E98" s="345"/>
      <c r="F98" s="345"/>
      <c r="G98" s="345"/>
      <c r="H98" s="345"/>
      <c r="I98" s="345"/>
      <c r="J98" s="345"/>
      <c r="K98" s="345"/>
      <c r="L98" s="345"/>
      <c r="M98" s="345"/>
    </row>
    <row r="99" spans="1:13">
      <c r="A99" s="345"/>
      <c r="B99" s="345"/>
      <c r="C99" s="345"/>
      <c r="D99" s="345"/>
      <c r="E99" s="345"/>
      <c r="F99" s="345"/>
      <c r="G99" s="345"/>
      <c r="H99" s="345"/>
      <c r="I99" s="345"/>
      <c r="J99" s="345"/>
      <c r="K99" s="345"/>
      <c r="L99" s="345"/>
      <c r="M99" s="345"/>
    </row>
    <row r="100" spans="1:13">
      <c r="A100" s="345"/>
      <c r="B100" s="345"/>
      <c r="C100" s="345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</row>
    <row r="101" spans="1:13">
      <c r="A101" s="345"/>
      <c r="B101" s="345"/>
      <c r="C101" s="345"/>
      <c r="D101" s="345"/>
      <c r="E101" s="345"/>
      <c r="F101" s="345"/>
      <c r="G101" s="345"/>
      <c r="H101" s="345"/>
      <c r="I101" s="345"/>
      <c r="J101" s="345"/>
      <c r="K101" s="345"/>
      <c r="L101" s="345"/>
      <c r="M101" s="345"/>
    </row>
    <row r="102" spans="1:13">
      <c r="A102" s="345"/>
      <c r="B102" s="345"/>
      <c r="C102" s="345"/>
      <c r="D102" s="345"/>
      <c r="E102" s="345"/>
      <c r="F102" s="345"/>
      <c r="G102" s="345"/>
      <c r="H102" s="345"/>
      <c r="I102" s="345"/>
      <c r="J102" s="345"/>
      <c r="K102" s="345"/>
      <c r="L102" s="345"/>
      <c r="M102" s="345"/>
    </row>
    <row r="103" spans="1:13">
      <c r="A103" s="345"/>
      <c r="B103" s="345"/>
      <c r="C103" s="345"/>
      <c r="D103" s="345"/>
      <c r="E103" s="345"/>
      <c r="F103" s="345"/>
      <c r="G103" s="345"/>
      <c r="H103" s="345"/>
      <c r="I103" s="345"/>
      <c r="J103" s="345"/>
      <c r="K103" s="345"/>
      <c r="L103" s="345"/>
      <c r="M103" s="345"/>
    </row>
    <row r="104" spans="1:13">
      <c r="A104" s="345"/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</row>
    <row r="105" spans="1:13">
      <c r="A105" s="345"/>
      <c r="B105" s="345"/>
      <c r="C105" s="345"/>
      <c r="D105" s="345"/>
      <c r="E105" s="345"/>
      <c r="F105" s="345"/>
      <c r="G105" s="345"/>
      <c r="H105" s="345"/>
      <c r="I105" s="345"/>
      <c r="J105" s="345"/>
      <c r="K105" s="345"/>
      <c r="L105" s="345"/>
      <c r="M105" s="345"/>
    </row>
    <row r="106" spans="1:13">
      <c r="A106" s="345"/>
      <c r="B106" s="345"/>
      <c r="C106" s="345"/>
      <c r="D106" s="345"/>
      <c r="E106" s="345"/>
      <c r="F106" s="345"/>
      <c r="G106" s="345"/>
      <c r="H106" s="345"/>
      <c r="I106" s="345"/>
      <c r="J106" s="345"/>
      <c r="K106" s="345"/>
      <c r="L106" s="345"/>
      <c r="M106" s="345"/>
    </row>
    <row r="107" spans="1:13">
      <c r="A107" s="345"/>
      <c r="B107" s="345"/>
      <c r="C107" s="345"/>
      <c r="D107" s="345"/>
      <c r="E107" s="345"/>
      <c r="F107" s="345"/>
      <c r="G107" s="345"/>
      <c r="H107" s="345"/>
      <c r="I107" s="345"/>
      <c r="J107" s="345"/>
      <c r="K107" s="345"/>
      <c r="L107" s="345"/>
      <c r="M107" s="345"/>
    </row>
    <row r="108" spans="1:13">
      <c r="A108" s="345"/>
      <c r="B108" s="345"/>
      <c r="C108" s="345"/>
      <c r="D108" s="345"/>
      <c r="E108" s="345"/>
      <c r="F108" s="345"/>
      <c r="G108" s="345"/>
      <c r="H108" s="345"/>
      <c r="I108" s="345"/>
      <c r="J108" s="345"/>
      <c r="K108" s="345"/>
      <c r="L108" s="345"/>
      <c r="M108" s="345"/>
    </row>
    <row r="109" spans="1:13">
      <c r="A109" s="345"/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</row>
    <row r="110" spans="1:13">
      <c r="A110" s="345"/>
      <c r="B110" s="345"/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</row>
    <row r="111" spans="1:13" ht="15.75">
      <c r="A111" s="344" t="s">
        <v>105</v>
      </c>
      <c r="B111" s="344"/>
      <c r="C111" s="344"/>
      <c r="D111" s="344"/>
      <c r="E111" s="344"/>
      <c r="F111" s="344"/>
      <c r="G111" s="344" t="s">
        <v>106</v>
      </c>
      <c r="H111" s="344"/>
      <c r="I111" s="344"/>
      <c r="J111" s="344"/>
      <c r="K111" s="344"/>
      <c r="L111" s="344"/>
      <c r="M111" s="344"/>
    </row>
    <row r="112" spans="1:13">
      <c r="A112" s="345"/>
      <c r="B112" s="345"/>
      <c r="C112" s="345"/>
      <c r="D112" s="345"/>
      <c r="E112" s="345"/>
      <c r="F112" s="345"/>
      <c r="G112" s="345"/>
      <c r="H112" s="345"/>
      <c r="I112" s="345"/>
      <c r="J112" s="345"/>
      <c r="K112" s="345"/>
      <c r="L112" s="345"/>
      <c r="M112" s="345"/>
    </row>
    <row r="113" spans="1:13">
      <c r="A113" s="345"/>
      <c r="B113" s="345"/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5"/>
    </row>
    <row r="114" spans="1:13">
      <c r="A114" s="345"/>
      <c r="B114" s="345"/>
      <c r="C114" s="345"/>
      <c r="D114" s="345"/>
      <c r="E114" s="345"/>
      <c r="F114" s="345"/>
      <c r="G114" s="345"/>
      <c r="H114" s="345"/>
      <c r="I114" s="345"/>
      <c r="J114" s="345"/>
      <c r="K114" s="345"/>
      <c r="L114" s="345"/>
      <c r="M114" s="345"/>
    </row>
    <row r="115" spans="1:13">
      <c r="A115" s="345"/>
      <c r="B115" s="345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</row>
    <row r="116" spans="1:13">
      <c r="A116" s="345"/>
      <c r="B116" s="345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</row>
    <row r="117" spans="1:13">
      <c r="A117" s="345"/>
      <c r="B117" s="345"/>
      <c r="C117" s="345"/>
      <c r="D117" s="345"/>
      <c r="E117" s="345"/>
      <c r="F117" s="345"/>
      <c r="G117" s="345"/>
      <c r="H117" s="345"/>
      <c r="I117" s="345"/>
      <c r="J117" s="345"/>
      <c r="K117" s="345"/>
      <c r="L117" s="345"/>
      <c r="M117" s="345"/>
    </row>
    <row r="118" spans="1:13">
      <c r="A118" s="345"/>
      <c r="B118" s="345"/>
      <c r="C118" s="345"/>
      <c r="D118" s="345"/>
      <c r="E118" s="345"/>
      <c r="F118" s="345"/>
      <c r="G118" s="345"/>
      <c r="H118" s="345"/>
      <c r="I118" s="345"/>
      <c r="J118" s="345"/>
      <c r="K118" s="345"/>
      <c r="L118" s="345"/>
      <c r="M118" s="345"/>
    </row>
    <row r="119" spans="1:13">
      <c r="A119" s="345"/>
      <c r="B119" s="345"/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</row>
    <row r="120" spans="1:13">
      <c r="A120" s="345"/>
      <c r="B120" s="345"/>
      <c r="C120" s="345"/>
      <c r="D120" s="345"/>
      <c r="E120" s="345"/>
      <c r="F120" s="345"/>
      <c r="G120" s="345"/>
      <c r="H120" s="345"/>
      <c r="I120" s="345"/>
      <c r="J120" s="345"/>
      <c r="K120" s="345"/>
      <c r="L120" s="345"/>
      <c r="M120" s="345"/>
    </row>
    <row r="121" spans="1:13">
      <c r="A121" s="345"/>
      <c r="B121" s="345"/>
      <c r="C121" s="345"/>
      <c r="D121" s="345"/>
      <c r="E121" s="345"/>
      <c r="F121" s="345"/>
      <c r="G121" s="345"/>
      <c r="H121" s="345"/>
      <c r="I121" s="345"/>
      <c r="J121" s="345"/>
      <c r="K121" s="345"/>
      <c r="L121" s="345"/>
      <c r="M121" s="345"/>
    </row>
    <row r="122" spans="1:13">
      <c r="A122" s="345"/>
      <c r="B122" s="345"/>
      <c r="C122" s="345"/>
      <c r="D122" s="345"/>
      <c r="E122" s="345"/>
      <c r="F122" s="345"/>
      <c r="G122" s="345"/>
      <c r="H122" s="345"/>
      <c r="I122" s="345"/>
      <c r="J122" s="345"/>
      <c r="K122" s="345"/>
      <c r="L122" s="345"/>
      <c r="M122" s="345"/>
    </row>
    <row r="123" spans="1:13">
      <c r="A123" s="345"/>
      <c r="B123" s="345"/>
      <c r="C123" s="345"/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</row>
    <row r="124" spans="1:13">
      <c r="A124" s="345"/>
      <c r="B124" s="345"/>
      <c r="C124" s="345"/>
      <c r="D124" s="345"/>
      <c r="E124" s="345"/>
      <c r="F124" s="345"/>
      <c r="G124" s="345"/>
      <c r="H124" s="345"/>
      <c r="I124" s="345"/>
      <c r="J124" s="345"/>
      <c r="K124" s="345"/>
      <c r="L124" s="345"/>
      <c r="M124" s="345"/>
    </row>
    <row r="125" spans="1:13">
      <c r="A125" s="345"/>
      <c r="B125" s="345"/>
      <c r="C125" s="345"/>
      <c r="D125" s="345"/>
      <c r="E125" s="345"/>
      <c r="F125" s="345"/>
      <c r="G125" s="345"/>
      <c r="H125" s="345"/>
      <c r="I125" s="345"/>
      <c r="J125" s="345"/>
      <c r="K125" s="345"/>
      <c r="L125" s="345"/>
      <c r="M125" s="345"/>
    </row>
    <row r="126" spans="1:13">
      <c r="A126" s="345"/>
      <c r="B126" s="345"/>
      <c r="C126" s="345"/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</row>
    <row r="127" spans="1:13">
      <c r="A127" s="345"/>
      <c r="B127" s="345"/>
      <c r="C127" s="345"/>
      <c r="D127" s="345"/>
      <c r="E127" s="345"/>
      <c r="F127" s="345"/>
      <c r="G127" s="345"/>
      <c r="H127" s="345"/>
      <c r="I127" s="345"/>
      <c r="J127" s="345"/>
      <c r="K127" s="345"/>
      <c r="L127" s="345"/>
      <c r="M127" s="345"/>
    </row>
    <row r="128" spans="1:13">
      <c r="A128" s="345"/>
      <c r="B128" s="345"/>
      <c r="C128" s="345"/>
      <c r="D128" s="345"/>
      <c r="E128" s="345"/>
      <c r="F128" s="345"/>
      <c r="G128" s="345"/>
      <c r="H128" s="345"/>
      <c r="I128" s="345"/>
      <c r="J128" s="345"/>
      <c r="K128" s="345"/>
      <c r="L128" s="345"/>
      <c r="M128" s="345"/>
    </row>
    <row r="129" spans="1:13" ht="15.75">
      <c r="A129" s="344" t="s">
        <v>104</v>
      </c>
      <c r="B129" s="344"/>
      <c r="C129" s="344"/>
      <c r="D129" s="344"/>
      <c r="E129" s="344"/>
      <c r="F129" s="344"/>
      <c r="G129" s="344"/>
      <c r="H129" s="344"/>
      <c r="I129" s="344"/>
      <c r="J129" s="344"/>
      <c r="K129" s="344"/>
      <c r="L129" s="344"/>
      <c r="M129" s="344"/>
    </row>
  </sheetData>
  <mergeCells count="35"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93:F93"/>
    <mergeCell ref="G93:M93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BM 01</vt:lpstr>
      <vt:lpstr>MEMORIA DE CALCULO</vt:lpstr>
      <vt:lpstr>RELATÓRIO FOTOGRÁFICO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Miguel</cp:lastModifiedBy>
  <cp:lastPrinted>2020-12-10T11:58:38Z</cp:lastPrinted>
  <dcterms:created xsi:type="dcterms:W3CDTF">2019-12-12T02:05:48Z</dcterms:created>
  <dcterms:modified xsi:type="dcterms:W3CDTF">2021-02-25T13:22:38Z</dcterms:modified>
</cp:coreProperties>
</file>