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UBSF Açude das pedras\BM04\"/>
    </mc:Choice>
  </mc:AlternateContent>
  <bookViews>
    <workbookView xWindow="60" yWindow="5685" windowWidth="20325" windowHeight="5235" activeTab="2"/>
  </bookViews>
  <sheets>
    <sheet name="BM 04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04'!$A$1:$O$210</definedName>
    <definedName name="_xlnm.Print_Area" localSheetId="1">'MEMORIA DE CALCULO'!$A$1:$L$93</definedName>
    <definedName name="_xlnm.Print_Area" localSheetId="2">'RELATÓRIO FOTOGRÁFICO'!$A$1:$M$57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7" i="3" l="1"/>
  <c r="J70" i="3" s="1"/>
  <c r="B51" i="3"/>
  <c r="J53" i="3" s="1"/>
  <c r="J56" i="3" s="1"/>
  <c r="J57" i="3" s="1"/>
  <c r="J41" i="3"/>
  <c r="J44" i="3" s="1"/>
  <c r="J45" i="3" s="1"/>
  <c r="B28" i="3"/>
  <c r="G15" i="3"/>
  <c r="R11" i="1" l="1"/>
  <c r="U7" i="1"/>
  <c r="S7" i="1" l="1"/>
  <c r="G80" i="3" l="1"/>
  <c r="J82" i="3" s="1"/>
  <c r="J85" i="3" s="1"/>
  <c r="J86" i="3" s="1"/>
  <c r="N130" i="1" l="1"/>
  <c r="R70" i="1"/>
  <c r="J71" i="3" l="1"/>
  <c r="Q7" i="1"/>
  <c r="N20" i="1"/>
  <c r="L20" i="1"/>
  <c r="J173" i="1" l="1"/>
  <c r="J174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56" i="1"/>
  <c r="J175" i="1"/>
  <c r="J51" i="1"/>
  <c r="M130" i="1" l="1"/>
  <c r="L147" i="1" l="1"/>
  <c r="L69" i="1" l="1"/>
  <c r="J180" i="1"/>
  <c r="N180" i="1" s="1"/>
  <c r="L180" i="1"/>
  <c r="M180" i="1"/>
  <c r="J181" i="1"/>
  <c r="N181" i="1" s="1"/>
  <c r="O181" i="1" s="1"/>
  <c r="L181" i="1"/>
  <c r="M181" i="1"/>
  <c r="J182" i="1"/>
  <c r="K182" i="1" s="1"/>
  <c r="L182" i="1"/>
  <c r="M182" i="1"/>
  <c r="J183" i="1"/>
  <c r="N183" i="1" s="1"/>
  <c r="L183" i="1"/>
  <c r="M183" i="1"/>
  <c r="J184" i="1"/>
  <c r="N184" i="1" s="1"/>
  <c r="L184" i="1"/>
  <c r="M184" i="1"/>
  <c r="J185" i="1"/>
  <c r="K185" i="1" s="1"/>
  <c r="L185" i="1"/>
  <c r="M185" i="1"/>
  <c r="J186" i="1"/>
  <c r="K186" i="1" s="1"/>
  <c r="L186" i="1"/>
  <c r="M186" i="1"/>
  <c r="J187" i="1"/>
  <c r="N187" i="1" s="1"/>
  <c r="L187" i="1"/>
  <c r="M187" i="1"/>
  <c r="J188" i="1"/>
  <c r="N188" i="1" s="1"/>
  <c r="L188" i="1"/>
  <c r="M188" i="1"/>
  <c r="J189" i="1"/>
  <c r="K189" i="1" s="1"/>
  <c r="L189" i="1"/>
  <c r="M189" i="1"/>
  <c r="J190" i="1"/>
  <c r="K190" i="1" s="1"/>
  <c r="L190" i="1"/>
  <c r="M190" i="1"/>
  <c r="J191" i="1"/>
  <c r="N191" i="1" s="1"/>
  <c r="L191" i="1"/>
  <c r="M191" i="1"/>
  <c r="J192" i="1"/>
  <c r="N192" i="1" s="1"/>
  <c r="L192" i="1"/>
  <c r="M192" i="1"/>
  <c r="J193" i="1"/>
  <c r="K193" i="1" s="1"/>
  <c r="L193" i="1"/>
  <c r="M193" i="1"/>
  <c r="J194" i="1"/>
  <c r="K194" i="1" s="1"/>
  <c r="L194" i="1"/>
  <c r="M194" i="1"/>
  <c r="J195" i="1"/>
  <c r="K195" i="1" s="1"/>
  <c r="L195" i="1"/>
  <c r="M195" i="1"/>
  <c r="J196" i="1"/>
  <c r="N196" i="1" s="1"/>
  <c r="L196" i="1"/>
  <c r="M196" i="1"/>
  <c r="J197" i="1"/>
  <c r="K197" i="1" s="1"/>
  <c r="L197" i="1"/>
  <c r="O197" i="1" s="1"/>
  <c r="M197" i="1"/>
  <c r="N197" i="1"/>
  <c r="J198" i="1"/>
  <c r="K198" i="1" s="1"/>
  <c r="L198" i="1"/>
  <c r="M198" i="1"/>
  <c r="J199" i="1"/>
  <c r="N199" i="1" s="1"/>
  <c r="K199" i="1"/>
  <c r="L199" i="1"/>
  <c r="M199" i="1"/>
  <c r="J200" i="1"/>
  <c r="K200" i="1" s="1"/>
  <c r="L200" i="1"/>
  <c r="M200" i="1"/>
  <c r="J201" i="1"/>
  <c r="K201" i="1" s="1"/>
  <c r="L201" i="1"/>
  <c r="M201" i="1"/>
  <c r="J202" i="1"/>
  <c r="K202" i="1" s="1"/>
  <c r="L202" i="1"/>
  <c r="M202" i="1"/>
  <c r="J203" i="1"/>
  <c r="K203" i="1" s="1"/>
  <c r="L203" i="1"/>
  <c r="M203" i="1"/>
  <c r="J179" i="1"/>
  <c r="L150" i="1"/>
  <c r="M150" i="1"/>
  <c r="L151" i="1"/>
  <c r="M151" i="1"/>
  <c r="L152" i="1"/>
  <c r="M152" i="1"/>
  <c r="L153" i="1"/>
  <c r="M153" i="1"/>
  <c r="N153" i="1"/>
  <c r="J150" i="1"/>
  <c r="K150" i="1" s="1"/>
  <c r="J151" i="1"/>
  <c r="N151" i="1" s="1"/>
  <c r="K151" i="1"/>
  <c r="J152" i="1"/>
  <c r="K152" i="1" s="1"/>
  <c r="J153" i="1"/>
  <c r="K153" i="1" s="1"/>
  <c r="J147" i="1"/>
  <c r="K147" i="1" s="1"/>
  <c r="J135" i="1"/>
  <c r="N135" i="1" s="1"/>
  <c r="J137" i="1"/>
  <c r="J138" i="1"/>
  <c r="N138" i="1" s="1"/>
  <c r="J139" i="1"/>
  <c r="K139" i="1" s="1"/>
  <c r="J140" i="1"/>
  <c r="K140" i="1" s="1"/>
  <c r="J141" i="1"/>
  <c r="N141" i="1" s="1"/>
  <c r="J142" i="1"/>
  <c r="N142" i="1" s="1"/>
  <c r="J143" i="1"/>
  <c r="K143" i="1" s="1"/>
  <c r="J144" i="1"/>
  <c r="K144" i="1" s="1"/>
  <c r="J145" i="1"/>
  <c r="N145" i="1" s="1"/>
  <c r="J146" i="1"/>
  <c r="N146" i="1" s="1"/>
  <c r="J148" i="1"/>
  <c r="K148" i="1" s="1"/>
  <c r="J149" i="1"/>
  <c r="N149" i="1" s="1"/>
  <c r="M135" i="1"/>
  <c r="M138" i="1"/>
  <c r="M139" i="1"/>
  <c r="M140" i="1"/>
  <c r="M141" i="1"/>
  <c r="M142" i="1"/>
  <c r="M143" i="1"/>
  <c r="M144" i="1"/>
  <c r="M145" i="1"/>
  <c r="M146" i="1"/>
  <c r="M148" i="1"/>
  <c r="M149" i="1"/>
  <c r="L135" i="1"/>
  <c r="L138" i="1"/>
  <c r="L139" i="1"/>
  <c r="L140" i="1"/>
  <c r="L141" i="1"/>
  <c r="L142" i="1"/>
  <c r="L143" i="1"/>
  <c r="L144" i="1"/>
  <c r="L145" i="1"/>
  <c r="L146" i="1"/>
  <c r="L148" i="1"/>
  <c r="L149" i="1"/>
  <c r="L106" i="1"/>
  <c r="M106" i="1"/>
  <c r="L107" i="1"/>
  <c r="M107" i="1"/>
  <c r="L108" i="1"/>
  <c r="M108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L131" i="1"/>
  <c r="M131" i="1"/>
  <c r="L132" i="1"/>
  <c r="M132" i="1"/>
  <c r="L133" i="1"/>
  <c r="M133" i="1"/>
  <c r="L134" i="1"/>
  <c r="M134" i="1"/>
  <c r="J106" i="1"/>
  <c r="N106" i="1" s="1"/>
  <c r="J107" i="1"/>
  <c r="N107" i="1" s="1"/>
  <c r="J108" i="1"/>
  <c r="N108" i="1" s="1"/>
  <c r="J109" i="1"/>
  <c r="K109" i="1" s="1"/>
  <c r="J110" i="1"/>
  <c r="N110" i="1" s="1"/>
  <c r="J111" i="1"/>
  <c r="K111" i="1" s="1"/>
  <c r="J112" i="1"/>
  <c r="N112" i="1" s="1"/>
  <c r="J113" i="1"/>
  <c r="K113" i="1" s="1"/>
  <c r="J114" i="1"/>
  <c r="N114" i="1" s="1"/>
  <c r="J115" i="1"/>
  <c r="N115" i="1" s="1"/>
  <c r="J116" i="1"/>
  <c r="N116" i="1" s="1"/>
  <c r="J117" i="1"/>
  <c r="K117" i="1" s="1"/>
  <c r="J118" i="1"/>
  <c r="K118" i="1" s="1"/>
  <c r="J119" i="1"/>
  <c r="K119" i="1" s="1"/>
  <c r="J120" i="1"/>
  <c r="N120" i="1" s="1"/>
  <c r="J121" i="1"/>
  <c r="K121" i="1" s="1"/>
  <c r="J122" i="1"/>
  <c r="K122" i="1" s="1"/>
  <c r="J123" i="1"/>
  <c r="N123" i="1" s="1"/>
  <c r="J124" i="1"/>
  <c r="N124" i="1" s="1"/>
  <c r="J125" i="1"/>
  <c r="K125" i="1" s="1"/>
  <c r="J126" i="1"/>
  <c r="K126" i="1" s="1"/>
  <c r="J127" i="1"/>
  <c r="K127" i="1" s="1"/>
  <c r="J128" i="1"/>
  <c r="N128" i="1" s="1"/>
  <c r="J129" i="1"/>
  <c r="K129" i="1" s="1"/>
  <c r="J131" i="1"/>
  <c r="K131" i="1" s="1"/>
  <c r="J132" i="1"/>
  <c r="N132" i="1" s="1"/>
  <c r="J133" i="1"/>
  <c r="N133" i="1" s="1"/>
  <c r="J134" i="1"/>
  <c r="K134" i="1" s="1"/>
  <c r="J105" i="1"/>
  <c r="M101" i="1"/>
  <c r="M102" i="1"/>
  <c r="L101" i="1"/>
  <c r="L102" i="1"/>
  <c r="J98" i="1"/>
  <c r="J99" i="1"/>
  <c r="J100" i="1"/>
  <c r="J97" i="1"/>
  <c r="J101" i="1"/>
  <c r="N101" i="1" s="1"/>
  <c r="J102" i="1"/>
  <c r="N102" i="1" s="1"/>
  <c r="J87" i="1"/>
  <c r="J88" i="1"/>
  <c r="J89" i="1"/>
  <c r="J90" i="1"/>
  <c r="J91" i="1"/>
  <c r="K91" i="1" s="1"/>
  <c r="J92" i="1"/>
  <c r="K92" i="1" s="1"/>
  <c r="J86" i="1"/>
  <c r="M91" i="1"/>
  <c r="M92" i="1"/>
  <c r="L91" i="1"/>
  <c r="L92" i="1"/>
  <c r="E77" i="1"/>
  <c r="N202" i="1" l="1"/>
  <c r="O202" i="1" s="1"/>
  <c r="K196" i="1"/>
  <c r="N195" i="1"/>
  <c r="N193" i="1"/>
  <c r="O193" i="1" s="1"/>
  <c r="K192" i="1"/>
  <c r="K191" i="1"/>
  <c r="O188" i="1"/>
  <c r="K187" i="1"/>
  <c r="N185" i="1"/>
  <c r="O185" i="1" s="1"/>
  <c r="O183" i="1"/>
  <c r="K181" i="1"/>
  <c r="O180" i="1"/>
  <c r="K180" i="1"/>
  <c r="M147" i="1"/>
  <c r="M137" i="1"/>
  <c r="K110" i="1"/>
  <c r="N150" i="1"/>
  <c r="O150" i="1" s="1"/>
  <c r="N143" i="1"/>
  <c r="O143" i="1" s="1"/>
  <c r="N198" i="1"/>
  <c r="O198" i="1" s="1"/>
  <c r="O191" i="1"/>
  <c r="K188" i="1"/>
  <c r="N186" i="1"/>
  <c r="O186" i="1" s="1"/>
  <c r="K183" i="1"/>
  <c r="N203" i="1"/>
  <c r="O203" i="1" s="1"/>
  <c r="N189" i="1"/>
  <c r="O189" i="1" s="1"/>
  <c r="N194" i="1"/>
  <c r="O194" i="1" s="1"/>
  <c r="N201" i="1"/>
  <c r="O201" i="1" s="1"/>
  <c r="O184" i="1"/>
  <c r="N182" i="1"/>
  <c r="O182" i="1" s="1"/>
  <c r="O195" i="1"/>
  <c r="O199" i="1"/>
  <c r="O192" i="1"/>
  <c r="N190" i="1"/>
  <c r="O190" i="1" s="1"/>
  <c r="O187" i="1"/>
  <c r="K184" i="1"/>
  <c r="O196" i="1"/>
  <c r="N200" i="1"/>
  <c r="O200" i="1" s="1"/>
  <c r="L130" i="1"/>
  <c r="K146" i="1"/>
  <c r="K138" i="1"/>
  <c r="K145" i="1"/>
  <c r="K142" i="1"/>
  <c r="K137" i="1"/>
  <c r="O149" i="1"/>
  <c r="N144" i="1"/>
  <c r="O144" i="1" s="1"/>
  <c r="O110" i="1"/>
  <c r="K135" i="1"/>
  <c r="O151" i="1"/>
  <c r="O112" i="1"/>
  <c r="O135" i="1"/>
  <c r="K102" i="1"/>
  <c r="K114" i="1"/>
  <c r="N131" i="1"/>
  <c r="O131" i="1" s="1"/>
  <c r="N152" i="1"/>
  <c r="O152" i="1" s="1"/>
  <c r="O153" i="1"/>
  <c r="O145" i="1"/>
  <c r="L137" i="1"/>
  <c r="O138" i="1"/>
  <c r="O141" i="1"/>
  <c r="N140" i="1"/>
  <c r="O140" i="1" s="1"/>
  <c r="K106" i="1"/>
  <c r="N126" i="1"/>
  <c r="O126" i="1" s="1"/>
  <c r="N139" i="1"/>
  <c r="O139" i="1" s="1"/>
  <c r="N122" i="1"/>
  <c r="O122" i="1" s="1"/>
  <c r="N118" i="1"/>
  <c r="O118" i="1" s="1"/>
  <c r="N148" i="1"/>
  <c r="K141" i="1"/>
  <c r="O101" i="1"/>
  <c r="O120" i="1"/>
  <c r="O146" i="1"/>
  <c r="K149" i="1"/>
  <c r="O142" i="1"/>
  <c r="O133" i="1"/>
  <c r="O128" i="1"/>
  <c r="O132" i="1"/>
  <c r="N134" i="1"/>
  <c r="O134" i="1" s="1"/>
  <c r="N125" i="1"/>
  <c r="O125" i="1" s="1"/>
  <c r="O115" i="1"/>
  <c r="O107" i="1"/>
  <c r="K133" i="1"/>
  <c r="K124" i="1"/>
  <c r="K116" i="1"/>
  <c r="K108" i="1"/>
  <c r="N127" i="1"/>
  <c r="O127" i="1" s="1"/>
  <c r="N119" i="1"/>
  <c r="O119" i="1" s="1"/>
  <c r="N111" i="1"/>
  <c r="O111" i="1" s="1"/>
  <c r="K132" i="1"/>
  <c r="K123" i="1"/>
  <c r="K115" i="1"/>
  <c r="K107" i="1"/>
  <c r="O114" i="1"/>
  <c r="O106" i="1"/>
  <c r="N113" i="1"/>
  <c r="O113" i="1" s="1"/>
  <c r="N129" i="1"/>
  <c r="O129" i="1" s="1"/>
  <c r="O124" i="1"/>
  <c r="O116" i="1"/>
  <c r="O108" i="1"/>
  <c r="N121" i="1"/>
  <c r="O121" i="1" s="1"/>
  <c r="K120" i="1"/>
  <c r="K112" i="1"/>
  <c r="K128" i="1"/>
  <c r="O123" i="1"/>
  <c r="N117" i="1"/>
  <c r="O117" i="1" s="1"/>
  <c r="N109" i="1"/>
  <c r="O109" i="1" s="1"/>
  <c r="O102" i="1"/>
  <c r="K101" i="1"/>
  <c r="N92" i="1"/>
  <c r="O92" i="1" s="1"/>
  <c r="N91" i="1"/>
  <c r="O91" i="1" s="1"/>
  <c r="J64" i="1"/>
  <c r="N64" i="1" s="1"/>
  <c r="J65" i="1"/>
  <c r="N65" i="1" s="1"/>
  <c r="J66" i="1"/>
  <c r="N66" i="1" s="1"/>
  <c r="J67" i="1"/>
  <c r="K67" i="1" s="1"/>
  <c r="J68" i="1"/>
  <c r="K68" i="1" s="1"/>
  <c r="J63" i="1"/>
  <c r="K63" i="1" s="1"/>
  <c r="M65" i="1"/>
  <c r="M66" i="1"/>
  <c r="M67" i="1"/>
  <c r="L65" i="1"/>
  <c r="L66" i="1"/>
  <c r="L63" i="1"/>
  <c r="L64" i="1"/>
  <c r="L67" i="1"/>
  <c r="L68" i="1"/>
  <c r="M60" i="1"/>
  <c r="M61" i="1"/>
  <c r="M63" i="1"/>
  <c r="M64" i="1"/>
  <c r="M68" i="1"/>
  <c r="M59" i="1"/>
  <c r="L61" i="1"/>
  <c r="L60" i="1"/>
  <c r="L59" i="1"/>
  <c r="J61" i="1"/>
  <c r="N61" i="1" s="1"/>
  <c r="J60" i="1"/>
  <c r="K60" i="1" s="1"/>
  <c r="J59" i="1"/>
  <c r="K59" i="1" s="1"/>
  <c r="M136" i="1" l="1"/>
  <c r="M154" i="1"/>
  <c r="N137" i="1"/>
  <c r="O148" i="1"/>
  <c r="N147" i="1"/>
  <c r="K64" i="1"/>
  <c r="L136" i="1"/>
  <c r="K66" i="1"/>
  <c r="K65" i="1"/>
  <c r="O65" i="1"/>
  <c r="N60" i="1"/>
  <c r="O60" i="1" s="1"/>
  <c r="N67" i="1"/>
  <c r="O67" i="1" s="1"/>
  <c r="O66" i="1"/>
  <c r="M62" i="1"/>
  <c r="L62" i="1"/>
  <c r="N63" i="1"/>
  <c r="O63" i="1" s="1"/>
  <c r="O61" i="1"/>
  <c r="N59" i="1"/>
  <c r="O59" i="1" s="1"/>
  <c r="N68" i="1"/>
  <c r="O68" i="1" s="1"/>
  <c r="K61" i="1"/>
  <c r="O64" i="1"/>
  <c r="M58" i="1"/>
  <c r="L58" i="1"/>
  <c r="N136" i="1" l="1"/>
  <c r="M69" i="1"/>
  <c r="N58" i="1"/>
  <c r="N62" i="1"/>
  <c r="N69" i="1" l="1"/>
  <c r="M54" i="1"/>
  <c r="L54" i="1"/>
  <c r="J54" i="1"/>
  <c r="K54" i="1" s="1"/>
  <c r="M57" i="1"/>
  <c r="L57" i="1"/>
  <c r="J57" i="1"/>
  <c r="N57" i="1" s="1"/>
  <c r="M56" i="1"/>
  <c r="L56" i="1"/>
  <c r="J56" i="1"/>
  <c r="N56" i="1" s="1"/>
  <c r="J47" i="1"/>
  <c r="K47" i="1" s="1"/>
  <c r="M47" i="1"/>
  <c r="L47" i="1"/>
  <c r="M32" i="1"/>
  <c r="L32" i="1"/>
  <c r="J32" i="1"/>
  <c r="N32" i="1" s="1"/>
  <c r="K57" i="1" l="1"/>
  <c r="N54" i="1"/>
  <c r="O54" i="1" s="1"/>
  <c r="O57" i="1"/>
  <c r="O56" i="1"/>
  <c r="K56" i="1"/>
  <c r="N47" i="1"/>
  <c r="O47" i="1" s="1"/>
  <c r="O32" i="1"/>
  <c r="K32" i="1"/>
  <c r="J30" i="3"/>
  <c r="J33" i="3" s="1"/>
  <c r="J34" i="3" l="1"/>
  <c r="J17" i="3"/>
  <c r="J20" i="3" l="1"/>
  <c r="J21" i="3" s="1"/>
  <c r="J77" i="1"/>
  <c r="N77" i="1" s="1"/>
  <c r="J37" i="1"/>
  <c r="N37" i="1" s="1"/>
  <c r="J36" i="1"/>
  <c r="N36" i="1" s="1"/>
  <c r="J30" i="1"/>
  <c r="K30" i="1" s="1"/>
  <c r="J29" i="1"/>
  <c r="K29" i="1" s="1"/>
  <c r="J28" i="1"/>
  <c r="N28" i="1" s="1"/>
  <c r="M36" i="1"/>
  <c r="M37" i="1"/>
  <c r="M38" i="1"/>
  <c r="M28" i="1"/>
  <c r="M29" i="1"/>
  <c r="M30" i="1"/>
  <c r="M31" i="1"/>
  <c r="N158" i="1"/>
  <c r="N162" i="1"/>
  <c r="N164" i="1"/>
  <c r="N165" i="1"/>
  <c r="N166" i="1"/>
  <c r="N167" i="1"/>
  <c r="N168" i="1"/>
  <c r="N169" i="1"/>
  <c r="N170" i="1"/>
  <c r="N171" i="1"/>
  <c r="N172" i="1"/>
  <c r="N173" i="1"/>
  <c r="N174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K158" i="1"/>
  <c r="K162" i="1"/>
  <c r="K164" i="1"/>
  <c r="K165" i="1"/>
  <c r="K166" i="1"/>
  <c r="K167" i="1"/>
  <c r="K168" i="1"/>
  <c r="K169" i="1"/>
  <c r="K170" i="1"/>
  <c r="K171" i="1"/>
  <c r="K172" i="1"/>
  <c r="K173" i="1"/>
  <c r="K174" i="1"/>
  <c r="L158" i="1"/>
  <c r="L162" i="1"/>
  <c r="M77" i="1"/>
  <c r="L77" i="1"/>
  <c r="L30" i="1"/>
  <c r="L29" i="1"/>
  <c r="L28" i="1"/>
  <c r="K77" i="1" l="1"/>
  <c r="O158" i="1"/>
  <c r="O162" i="1"/>
  <c r="O28" i="1"/>
  <c r="K37" i="1"/>
  <c r="O77" i="1"/>
  <c r="K36" i="1"/>
  <c r="N30" i="1"/>
  <c r="O30" i="1" s="1"/>
  <c r="N29" i="1"/>
  <c r="O29" i="1" s="1"/>
  <c r="K28" i="1"/>
  <c r="L174" i="1" l="1"/>
  <c r="O174" i="1" s="1"/>
  <c r="L173" i="1"/>
  <c r="O173" i="1" s="1"/>
  <c r="L172" i="1"/>
  <c r="O172" i="1" s="1"/>
  <c r="L171" i="1"/>
  <c r="O171" i="1" s="1"/>
  <c r="L170" i="1"/>
  <c r="O170" i="1" s="1"/>
  <c r="L169" i="1"/>
  <c r="O169" i="1" s="1"/>
  <c r="L168" i="1"/>
  <c r="O168" i="1" s="1"/>
  <c r="L167" i="1"/>
  <c r="O167" i="1" s="1"/>
  <c r="L166" i="1"/>
  <c r="O166" i="1" s="1"/>
  <c r="L165" i="1"/>
  <c r="O165" i="1" s="1"/>
  <c r="L164" i="1"/>
  <c r="O164" i="1" s="1"/>
  <c r="L37" i="1"/>
  <c r="O37" i="1" s="1"/>
  <c r="L36" i="1"/>
  <c r="O36" i="1" s="1"/>
  <c r="J40" i="1"/>
  <c r="K40" i="1" s="1"/>
  <c r="L40" i="1"/>
  <c r="M40" i="1"/>
  <c r="N40" i="1" l="1"/>
  <c r="O40" i="1" s="1"/>
  <c r="J19" i="1"/>
  <c r="K19" i="1" s="1"/>
  <c r="J81" i="1" l="1"/>
  <c r="J82" i="1"/>
  <c r="J83" i="1"/>
  <c r="J80" i="1"/>
  <c r="N90" i="1"/>
  <c r="M90" i="1"/>
  <c r="L90" i="1"/>
  <c r="J15" i="1"/>
  <c r="K15" i="1" s="1"/>
  <c r="L76" i="1"/>
  <c r="J75" i="1"/>
  <c r="J76" i="1"/>
  <c r="M76" i="1"/>
  <c r="M75" i="1"/>
  <c r="J71" i="1"/>
  <c r="L35" i="1"/>
  <c r="L38" i="1"/>
  <c r="L39" i="1"/>
  <c r="L26" i="1"/>
  <c r="L27" i="1"/>
  <c r="L31" i="1"/>
  <c r="L33" i="1"/>
  <c r="M35" i="1"/>
  <c r="M39" i="1"/>
  <c r="J24" i="1"/>
  <c r="J25" i="1"/>
  <c r="J26" i="1"/>
  <c r="N26" i="1" s="1"/>
  <c r="J27" i="1"/>
  <c r="K27" i="1" s="1"/>
  <c r="J31" i="1"/>
  <c r="N31" i="1" s="1"/>
  <c r="J33" i="1"/>
  <c r="K33" i="1" s="1"/>
  <c r="J35" i="1"/>
  <c r="K35" i="1" s="1"/>
  <c r="J38" i="1"/>
  <c r="N38" i="1" s="1"/>
  <c r="J39" i="1"/>
  <c r="N39" i="1" s="1"/>
  <c r="J23" i="1"/>
  <c r="M27" i="1"/>
  <c r="M33" i="1"/>
  <c r="M26" i="1"/>
  <c r="J18" i="1"/>
  <c r="O31" i="1" l="1"/>
  <c r="K75" i="1"/>
  <c r="N75" i="1"/>
  <c r="K76" i="1"/>
  <c r="N76" i="1"/>
  <c r="O76" i="1" s="1"/>
  <c r="O38" i="1"/>
  <c r="L34" i="1"/>
  <c r="O90" i="1"/>
  <c r="K90" i="1"/>
  <c r="N33" i="1"/>
  <c r="O33" i="1" s="1"/>
  <c r="N35" i="1"/>
  <c r="O35" i="1" s="1"/>
  <c r="O26" i="1"/>
  <c r="O39" i="1"/>
  <c r="K31" i="1"/>
  <c r="N27" i="1"/>
  <c r="O27" i="1" s="1"/>
  <c r="K26" i="1"/>
  <c r="K39" i="1"/>
  <c r="K38" i="1"/>
  <c r="J96" i="1" l="1"/>
  <c r="J95" i="1"/>
  <c r="J74" i="1" l="1"/>
  <c r="K74" i="1" s="1"/>
  <c r="J55" i="1"/>
  <c r="J53" i="1"/>
  <c r="J52" i="1"/>
  <c r="J45" i="1" l="1"/>
  <c r="J46" i="1"/>
  <c r="J48" i="1"/>
  <c r="J49" i="1"/>
  <c r="J44" i="1"/>
  <c r="K49" i="1" l="1"/>
  <c r="K48" i="1"/>
  <c r="K46" i="1"/>
  <c r="K45" i="1"/>
  <c r="A2" i="3" l="1"/>
  <c r="M179" i="1" l="1"/>
  <c r="M204" i="1" s="1"/>
  <c r="L179" i="1"/>
  <c r="L204" i="1" s="1"/>
  <c r="L176" i="1"/>
  <c r="J176" i="1"/>
  <c r="L175" i="1"/>
  <c r="L163" i="1"/>
  <c r="L161" i="1"/>
  <c r="L160" i="1"/>
  <c r="L159" i="1"/>
  <c r="M157" i="1"/>
  <c r="L157" i="1"/>
  <c r="N157" i="1"/>
  <c r="M156" i="1"/>
  <c r="L156" i="1"/>
  <c r="N156" i="1"/>
  <c r="M105" i="1"/>
  <c r="L105" i="1"/>
  <c r="L154" i="1" s="1"/>
  <c r="M100" i="1"/>
  <c r="L100" i="1"/>
  <c r="M99" i="1"/>
  <c r="L99" i="1"/>
  <c r="M98" i="1"/>
  <c r="L98" i="1"/>
  <c r="M97" i="1"/>
  <c r="L97" i="1"/>
  <c r="M96" i="1"/>
  <c r="L96" i="1"/>
  <c r="M95" i="1"/>
  <c r="L95" i="1"/>
  <c r="M89" i="1"/>
  <c r="L89" i="1"/>
  <c r="M88" i="1"/>
  <c r="L88" i="1"/>
  <c r="M87" i="1"/>
  <c r="L87" i="1"/>
  <c r="M86" i="1"/>
  <c r="L86" i="1"/>
  <c r="M83" i="1"/>
  <c r="L83" i="1"/>
  <c r="M82" i="1"/>
  <c r="L82" i="1"/>
  <c r="M81" i="1"/>
  <c r="L81" i="1"/>
  <c r="M80" i="1"/>
  <c r="L80" i="1"/>
  <c r="L75" i="1"/>
  <c r="M74" i="1"/>
  <c r="M78" i="1" s="1"/>
  <c r="L74" i="1"/>
  <c r="M71" i="1"/>
  <c r="M72" i="1" s="1"/>
  <c r="L71" i="1"/>
  <c r="L72" i="1" s="1"/>
  <c r="M55" i="1"/>
  <c r="L55" i="1"/>
  <c r="M53" i="1"/>
  <c r="L53" i="1"/>
  <c r="M52" i="1"/>
  <c r="L52" i="1"/>
  <c r="M51" i="1"/>
  <c r="L51" i="1"/>
  <c r="M49" i="1"/>
  <c r="L49" i="1"/>
  <c r="N49" i="1"/>
  <c r="M48" i="1"/>
  <c r="L48" i="1"/>
  <c r="N48" i="1"/>
  <c r="M46" i="1"/>
  <c r="L46" i="1"/>
  <c r="N46" i="1"/>
  <c r="M45" i="1"/>
  <c r="L45" i="1"/>
  <c r="N45" i="1"/>
  <c r="M44" i="1"/>
  <c r="L44" i="1"/>
  <c r="M25" i="1"/>
  <c r="L25" i="1"/>
  <c r="M24" i="1"/>
  <c r="L24" i="1"/>
  <c r="M23" i="1"/>
  <c r="L23" i="1"/>
  <c r="M19" i="1"/>
  <c r="L19" i="1"/>
  <c r="N19" i="1"/>
  <c r="M18" i="1"/>
  <c r="L18" i="1"/>
  <c r="M15" i="1"/>
  <c r="M16" i="1" s="1"/>
  <c r="L15" i="1"/>
  <c r="L16" i="1" s="1"/>
  <c r="N15" i="1"/>
  <c r="M177" i="1" l="1"/>
  <c r="M103" i="1"/>
  <c r="L93" i="1"/>
  <c r="L103" i="1"/>
  <c r="O157" i="1"/>
  <c r="L22" i="1"/>
  <c r="L41" i="1" s="1"/>
  <c r="K176" i="1"/>
  <c r="N176" i="1"/>
  <c r="O176" i="1" s="1"/>
  <c r="N163" i="1"/>
  <c r="O163" i="1" s="1"/>
  <c r="K163" i="1"/>
  <c r="K175" i="1"/>
  <c r="N175" i="1"/>
  <c r="O175" i="1" s="1"/>
  <c r="K160" i="1"/>
  <c r="N160" i="1"/>
  <c r="O160" i="1" s="1"/>
  <c r="K161" i="1"/>
  <c r="N161" i="1"/>
  <c r="O161" i="1" s="1"/>
  <c r="K159" i="1"/>
  <c r="N159" i="1"/>
  <c r="O159" i="1" s="1"/>
  <c r="N16" i="1"/>
  <c r="O15" i="1"/>
  <c r="O14" i="1" s="1"/>
  <c r="M50" i="1"/>
  <c r="M84" i="1"/>
  <c r="M43" i="1"/>
  <c r="M93" i="1"/>
  <c r="L177" i="1"/>
  <c r="L78" i="1"/>
  <c r="L84" i="1"/>
  <c r="L43" i="1"/>
  <c r="L50" i="1"/>
  <c r="N23" i="1"/>
  <c r="O23" i="1" s="1"/>
  <c r="K23" i="1"/>
  <c r="N24" i="1"/>
  <c r="O24" i="1" s="1"/>
  <c r="K24" i="1"/>
  <c r="N25" i="1"/>
  <c r="O25" i="1" s="1"/>
  <c r="K25" i="1"/>
  <c r="O48" i="1"/>
  <c r="O49" i="1"/>
  <c r="O45" i="1"/>
  <c r="O19" i="1"/>
  <c r="N53" i="1"/>
  <c r="O53" i="1" s="1"/>
  <c r="K53" i="1"/>
  <c r="N89" i="1"/>
  <c r="O89" i="1" s="1"/>
  <c r="K89" i="1"/>
  <c r="N99" i="1"/>
  <c r="O99" i="1" s="1"/>
  <c r="K99" i="1"/>
  <c r="N83" i="1"/>
  <c r="O83" i="1" s="1"/>
  <c r="K83" i="1"/>
  <c r="N86" i="1"/>
  <c r="K86" i="1"/>
  <c r="O156" i="1"/>
  <c r="K156" i="1"/>
  <c r="N80" i="1"/>
  <c r="K80" i="1"/>
  <c r="N51" i="1"/>
  <c r="K51" i="1"/>
  <c r="N87" i="1"/>
  <c r="O87" i="1" s="1"/>
  <c r="K87" i="1"/>
  <c r="N97" i="1"/>
  <c r="O97" i="1" s="1"/>
  <c r="K97" i="1"/>
  <c r="N105" i="1"/>
  <c r="K105" i="1"/>
  <c r="K157" i="1"/>
  <c r="N179" i="1"/>
  <c r="N204" i="1" s="1"/>
  <c r="K179" i="1"/>
  <c r="N88" i="1"/>
  <c r="O88" i="1" s="1"/>
  <c r="K88" i="1"/>
  <c r="N98" i="1"/>
  <c r="K98" i="1"/>
  <c r="N81" i="1"/>
  <c r="O81" i="1" s="1"/>
  <c r="K81" i="1"/>
  <c r="N100" i="1"/>
  <c r="O100" i="1" s="1"/>
  <c r="K100" i="1"/>
  <c r="O46" i="1"/>
  <c r="N55" i="1"/>
  <c r="O55" i="1" s="1"/>
  <c r="K55" i="1"/>
  <c r="N82" i="1"/>
  <c r="O82" i="1" s="1"/>
  <c r="K82" i="1"/>
  <c r="N95" i="1"/>
  <c r="K95" i="1"/>
  <c r="N96" i="1"/>
  <c r="O96" i="1" s="1"/>
  <c r="K96" i="1"/>
  <c r="N74" i="1"/>
  <c r="O74" i="1" s="1"/>
  <c r="N52" i="1"/>
  <c r="O52" i="1" s="1"/>
  <c r="K52" i="1"/>
  <c r="N44" i="1"/>
  <c r="K44" i="1"/>
  <c r="N18" i="1"/>
  <c r="O18" i="1" s="1"/>
  <c r="K18" i="1"/>
  <c r="N71" i="1"/>
  <c r="N72" i="1" s="1"/>
  <c r="K71" i="1"/>
  <c r="M20" i="1"/>
  <c r="M41" i="1"/>
  <c r="M205" i="1" l="1"/>
  <c r="N154" i="1"/>
  <c r="O98" i="1"/>
  <c r="N103" i="1"/>
  <c r="O155" i="1"/>
  <c r="O105" i="1"/>
  <c r="O104" i="1" s="1"/>
  <c r="L205" i="1"/>
  <c r="O44" i="1"/>
  <c r="N43" i="1"/>
  <c r="O86" i="1"/>
  <c r="O85" i="1" s="1"/>
  <c r="N93" i="1"/>
  <c r="O51" i="1"/>
  <c r="N50" i="1"/>
  <c r="O80" i="1"/>
  <c r="O79" i="1" s="1"/>
  <c r="N84" i="1"/>
  <c r="O75" i="1"/>
  <c r="O73" i="1" s="1"/>
  <c r="N78" i="1"/>
  <c r="O179" i="1"/>
  <c r="O178" i="1" s="1"/>
  <c r="N177" i="1"/>
  <c r="N41" i="1"/>
  <c r="O21" i="1"/>
  <c r="O17" i="1"/>
  <c r="O95" i="1"/>
  <c r="O71" i="1"/>
  <c r="O70" i="1" s="1"/>
  <c r="N205" i="1" l="1"/>
  <c r="O205" i="1" s="1"/>
  <c r="O94" i="1"/>
  <c r="O42" i="1"/>
  <c r="N7" i="1" l="1"/>
  <c r="N6" i="1" l="1"/>
  <c r="N8" i="1" s="1"/>
  <c r="N206" i="1"/>
  <c r="M206" i="1" l="1"/>
  <c r="J2" i="1" l="1"/>
</calcChain>
</file>

<file path=xl/sharedStrings.xml><?xml version="1.0" encoding="utf-8"?>
<sst xmlns="http://schemas.openxmlformats.org/spreadsheetml/2006/main" count="681" uniqueCount="428">
  <si>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</si>
  <si>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</si>
  <si>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</si>
  <si>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</si>
  <si>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</si>
  <si>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</si>
  <si>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</si>
  <si>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</si>
  <si>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</si>
  <si>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</si>
  <si>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</si>
  <si>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</si>
  <si>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</si>
  <si>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</si>
  <si>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</si>
  <si>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</si>
  <si>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</si>
  <si>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</si>
  <si>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</si>
  <si>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</si>
  <si>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</si>
  <si>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</si>
  <si>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</si>
  <si>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</si>
  <si>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</si>
  <si>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</si>
  <si>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</si>
  <si>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</si>
  <si>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</si>
  <si>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</si>
  <si>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</si>
  <si>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</si>
  <si>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</si>
  <si>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</si>
  <si>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</si>
  <si>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</si>
  <si>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</si>
  <si>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</si>
  <si>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</si>
  <si>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</si>
  <si>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</si>
  <si>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</si>
  <si>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</si>
  <si>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10</t>
  </si>
  <si>
    <t>INSTALAÇÕES ELÉTRICAS</t>
  </si>
  <si>
    <t>10.1</t>
  </si>
  <si>
    <t>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</si>
  <si>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</si>
  <si>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</si>
  <si>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</si>
  <si>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</si>
  <si>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</si>
  <si>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</si>
  <si>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</si>
  <si>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</si>
  <si>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</si>
  <si>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</si>
  <si>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</si>
  <si>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</si>
  <si>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</si>
  <si>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</si>
  <si>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11.18</t>
  </si>
  <si>
    <t>12</t>
  </si>
  <si>
    <t>12.1</t>
  </si>
  <si>
    <t>TOTAL  COM BDI INCLUSO</t>
  </si>
  <si>
    <t>QUANTITATIVOS</t>
  </si>
  <si>
    <t>Total</t>
  </si>
  <si>
    <t>Área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</si>
  <si>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</si>
  <si>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</si>
  <si>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</si>
  <si>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</si>
  <si>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</si>
  <si>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</si>
  <si>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</si>
  <si>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</si>
  <si>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</si>
  <si>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</si>
  <si>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</si>
  <si>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</si>
  <si>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</si>
  <si>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</si>
  <si>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</si>
  <si>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</si>
  <si>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</si>
  <si>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</si>
  <si>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</si>
  <si>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</si>
  <si>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</si>
  <si>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</si>
  <si>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</si>
  <si>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</si>
  <si>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</si>
  <si>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</si>
  <si>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</si>
  <si>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</si>
  <si>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</si>
  <si>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</si>
  <si>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</si>
  <si>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</si>
  <si>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</si>
  <si>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</si>
  <si>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</si>
  <si>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</si>
  <si>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</si>
  <si>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</si>
  <si>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</si>
  <si>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</si>
  <si>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</si>
  <si>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</si>
  <si>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</si>
  <si>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</si>
  <si>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</si>
  <si>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</si>
  <si>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CONCRETO FCK = 25MPA, TRAÇO 1:2,3:2,7 (CIMENTO/ AREIA MÉDIA/ BRITA 1)  - PREPARO MECÂNICO COM BETONEIRA 400 L. AF_07/2016</t>
  </si>
  <si>
    <t>LANCAMENTO/APLICACAO MANUAL DE CONCRETO EM FUNDACOES</t>
  </si>
  <si>
    <t>3.2.1</t>
  </si>
  <si>
    <t>3.2.2</t>
  </si>
  <si>
    <t>3.2.3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</si>
  <si>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</si>
  <si>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</si>
  <si>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</si>
  <si>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</si>
  <si>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</si>
  <si>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</si>
  <si>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</si>
  <si>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</si>
  <si>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</si>
  <si>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</si>
  <si>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</si>
  <si>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</si>
  <si>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</si>
  <si>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</si>
  <si>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4.2.5</t>
  </si>
  <si>
    <t>4.2.6</t>
  </si>
  <si>
    <t>MONTAGEM E DESMONTAGEM DE FÔRMA DE PILARES RETANGULARES E ESTRUTURAS SIMILARES COM ÁREA MÉDIA DAS SEÇÕES MAIOR QUE 0,25 M², PÉ-DIREITO SIMPLES, EM CHAPA DE MADEIRA COMPENSADA PLASTIFICADA, 18 UTILIZAÇÕES. AF_12/2015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</si>
  <si>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</si>
  <si>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</si>
  <si>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</si>
  <si>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</si>
  <si>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</si>
  <si>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</si>
  <si>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</si>
  <si>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</si>
  <si>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</si>
  <si>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</si>
  <si>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</si>
  <si>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</si>
  <si>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</si>
  <si>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</si>
  <si>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</si>
  <si>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</si>
  <si>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</si>
  <si>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CAIXA DE INSPEÇÃO EM CONCRETO PRÉ-MOLDADO DN 60CM COM TAMPA H= 60CM - FORNECIMENTO E INSTALACAO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</si>
  <si>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</si>
  <si>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</si>
  <si>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</si>
  <si>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</si>
  <si>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</si>
  <si>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DISJUNTOR MONOPOLAR TIPO DIN, CORRENTE NOMINAL DE 10A - FORNECIMENTO E INSTALAÇÃO. AF_04/2016</t>
  </si>
  <si>
    <t>FABRICAÇÃO, MONTAGEM E DESMONTAGEM DE FORMA PARA VIGA BALDRAMEN, EM MADEIRA SERRADA, E=25MM, 4 UTILIZAÇÕES. AF_06/2017</t>
  </si>
  <si>
    <t>11.20</t>
  </si>
  <si>
    <t>11.21</t>
  </si>
  <si>
    <t>11.15</t>
  </si>
  <si>
    <t>11.16</t>
  </si>
  <si>
    <t>11.17</t>
  </si>
  <si>
    <t>11.19</t>
  </si>
  <si>
    <t>Unidade Administrativa: Secretaria de Desenvolvimento Urbano</t>
  </si>
  <si>
    <t>Comprimento</t>
  </si>
  <si>
    <t>TOTAL</t>
  </si>
  <si>
    <t>3.1.8</t>
  </si>
  <si>
    <t>3.1.9</t>
  </si>
  <si>
    <t>3.1.10</t>
  </si>
  <si>
    <t>9.0 REVESTIMENTO E PINTURA</t>
  </si>
  <si>
    <t>REALIZAÇÃO DE REFORMA NA UBS AÇUDE DAS PEDRAS</t>
  </si>
  <si>
    <t>SVS CONSTRUÇÃO CIVIL E EMPREENDIMENTO MOBILIÁRIOS LTDA</t>
  </si>
  <si>
    <t>0104/2020</t>
  </si>
  <si>
    <t>008/2020</t>
  </si>
  <si>
    <t>TP 005/2020</t>
  </si>
  <si>
    <t>ARMAÇÃO DE PILAR OU VIGA DE UMA ESTRUTURA CONVENCIONAL DE CONCRETO ARMADO EM UMA EDIFICAÇÃO TÉRREA OU SOBRADO UTILIZANDO AÇO CA-50 DE 12,5 MM - MONTAGEM. AF_12/2015</t>
  </si>
  <si>
    <t>3.1.11</t>
  </si>
  <si>
    <t>REATERRO MANUAL APILOADO COM SOQUETE. AF_10/2017</t>
  </si>
  <si>
    <t>CINTA DE AMARRAÇÃO DE ALVENARIA MOLDADA IN LOCO COM UTILIZAÇÃO DE BLOCOS CANALETA. AF_03/2016</t>
  </si>
  <si>
    <t>3.2.4</t>
  </si>
  <si>
    <t>3.2.5</t>
  </si>
  <si>
    <t>3.2.6</t>
  </si>
  <si>
    <t>4.1.6</t>
  </si>
  <si>
    <t>ARMAÇÃO DE PILAR OU VIGA DE UMA ESTRUTURA CONVENCIONAL DE CONCRETO ARMADO EM UMA EDIFICAÇÃO TÉRREA OU SOBRADO UTILIZANDO AÇO CA-60 DE 12,5 MM - MONTAGEM. AF_12/2015</t>
  </si>
  <si>
    <t>4.2.4</t>
  </si>
  <si>
    <t>4.2.7</t>
  </si>
  <si>
    <t>4.3</t>
  </si>
  <si>
    <t>VERGAS E CONTRAVERGAS</t>
  </si>
  <si>
    <t>4.3.1</t>
  </si>
  <si>
    <t>VERGA MOLDADA IN LOCO EM CONCRETO PARA JANELAS COM ATÉ 1,5 M DE VÃO. AF_03/2016</t>
  </si>
  <si>
    <t>4.3.2</t>
  </si>
  <si>
    <t>CONTRAVERGA MOLDADA IN LOCO EM CONCRETO PARA VÃOS DE ATÉ 1,5 M DE COMPRIMENTO. AF_03/2016</t>
  </si>
  <si>
    <t>4.3.3</t>
  </si>
  <si>
    <t>VERGA MOLDADA IN LOCO EM CONCRETO PARA PORTAS COM ATÉ 1,5 M DE VÃO. AF_03/2016</t>
  </si>
  <si>
    <t>4.4</t>
  </si>
  <si>
    <t>4.4.1</t>
  </si>
  <si>
    <t>4.4.2</t>
  </si>
  <si>
    <t>4.4.3</t>
  </si>
  <si>
    <t>4.4.4</t>
  </si>
  <si>
    <t>4.4.5</t>
  </si>
  <si>
    <t>4.4.6</t>
  </si>
  <si>
    <t>FABRICAÇÃO DE FÔRMA PARA LAJES, EM CHAPA DE MADEIRA COMPENSADA RESINADA, E = 17 MM. AF_12/2015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</si>
  <si>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</si>
  <si>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</si>
  <si>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10,0 MM - MONTAGEM. AF_12/2015</t>
  </si>
  <si>
    <t>LANÇAMENTO COM USO DE BALDES, ADENSAMENTO E ACABAMENTO DE CONCRETO EM ESTRUTURAS. AF_12/2015</t>
  </si>
  <si>
    <t>KG</t>
  </si>
  <si>
    <t>RUFO EM FIBROCIMENTO PARA TELHA ONDULADA E = 6 MM, ABA DE 26 CM, INCLUSO TRANSPORTE VERTICAL, EXCETO CONTRARRUFO. AF_07/2019</t>
  </si>
  <si>
    <t>TELHAMENTO COM TELHA ONDULADA DE FIBROCIMENTO E = 6 MM, COM RECOBRIMENTO LATERAL DE 1 1/4 DE ONDA PARA TELHADO COM INCLINAÇÃO MÁXIMA DE 10°, COM ATÉ 2 ÁGUAS, INCLUSO IÇAMENTO. AF_07/2019</t>
  </si>
  <si>
    <t>PISO CIMENTADO, TRAÇO 1:3 (CIMENTO E AREIA), ACABAMENTO LISO, ESPESSURA 3,0 CM, PREPARO MECÂNICO DA ARGAMASSA. AF_06/2018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</si>
  <si>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</si>
  <si>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>Porta em madeira de lei, de correr, lisa, semi-ôca 0,80x2,10m, inclusive batentes e ferragens</t>
  </si>
  <si>
    <t>PORTA DE CORRER DE ALUMÍNIO, COM DUAS FOLHAS PARA VIDRO, INCLUSO VIDRO LISO INCOLOR, FECHADURA E PUXADOR, SEM ALIZAR. AF_12/2019</t>
  </si>
  <si>
    <t>Porta de abrir em aluminio tipo veneziana, acabamento anodizado natural, sem guarnicao/alizar/vista</t>
  </si>
  <si>
    <t>8.6</t>
  </si>
  <si>
    <t>8.7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</si>
  <si>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</si>
  <si>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</si>
  <si>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</si>
  <si>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REVESTIMENTO CERÂMICO PARA PAREDES INTERNAS COM PLACAS TIPO ESMALTADA EXTRA DE DIMENSÕES 25X35 CM APLICADAS EM AMBIENTES DE ÁREA MAIOR QUE 5 M² NA ALTURA INTEIRA DAS PAREDES. AF_06/2014</t>
  </si>
  <si>
    <t>PINTURA ESMALTE BRILHANTE PARA MADEIRA, DUAS DEMAOS, SOBRE FUNDO NIVELADOR BRANCO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</si>
  <si>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</si>
  <si>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</si>
  <si>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</si>
  <si>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</si>
  <si>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</si>
  <si>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</si>
  <si>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</si>
  <si>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</si>
  <si>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</si>
  <si>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</si>
  <si>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</si>
  <si>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</si>
  <si>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</si>
  <si>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</si>
  <si>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</si>
  <si>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</si>
  <si>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</si>
  <si>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</si>
  <si>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</si>
  <si>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</si>
  <si>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</si>
  <si>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</si>
  <si>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</si>
  <si>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</si>
  <si>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</si>
  <si>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CAIXA DE GORDURA SIMPLES (CAPACIDADE: 36L), RETANGULAR, EM ALVENARIA COM TIJOLOS CERÂMICOS MACIÇOS, DIMENSÕES INTERNAS = 0,2X0,4 M, ALTURA INTERNA = 0,8 M. AF_05/2018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</si>
  <si>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</si>
  <si>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</si>
  <si>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</si>
  <si>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CURVA CURTA 90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</si>
  <si>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</si>
  <si>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</si>
  <si>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</si>
  <si>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45 GRAUS, PVC, SERIE NORMAL, ESGOTO PREDIAL, DN 75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</si>
  <si>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</si>
  <si>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</si>
  <si>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40 MM, JUNTA SOLDÁVEL,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</si>
  <si>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</si>
  <si>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</si>
  <si>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JOELHO DE 90° EM PVC RÍGIDO C/ ANÉIS, PARA ESGOTO SECUNDÁRIO, DIÂM = 40MM.</t>
  </si>
  <si>
    <t>JUNÇÃO SIMPLES, PVC, SERIE NORMAL, ESGOTO PREDIAL, DN 100 X 100 MM, JUNTA ELÁSTICA, FORNECIDO E INSTALADO EM PRUMADA DE ESGOTO SANITÁRIO OU VENTILAÇÃO. AF_12/2014</t>
  </si>
  <si>
    <t>TUBO PVC, SERIE NORMAL, ESGOTO PREDIAL, DN 100 MM, FORNECIDO E INSTALADO EM RAMAL DE DESCARGA OU RAMAL DE ESGOTO SANITÁRIO. AF_12/2014</t>
  </si>
  <si>
    <t>JUNÇÃO SIMPLES, PVC, SERIE NORMAL, ESGOTO PREDIAL, DN 40 MM, JUNTA SOLDÁVEL, FORNECIDO E INSTALADO EM RAMAL DE DESCARGA OU RAMAL DE ESGOTO SANITÁRIO. AF_12/2014</t>
  </si>
  <si>
    <t>JUNÇÃO SIMPLES, PVC, SERIE NORMAL, ESGOTO PREDIAL, DN 75 X 75 MM, JUNTA ELÁSTICA, FORNECIDO E INSTALADO EM PRUMADA DE ESGOTO SANITÁRIO OU VENTILAÇÃO. AF_12/2014</t>
  </si>
  <si>
    <t>TUBO PVC, SERIE NORMAL, ESGOTO PREDIAL, DN 40 MM, FORNECIDO E INSTALADO EM RAMAL DE DESCARGA OU RAMAL DE ESGOTO SANITÁRIO. AF_12/2014</t>
  </si>
  <si>
    <t>JUNCAO SIMPLES, PVC, DN 75 X 50 MM, SERIE NORMAL PARA ESGOTO PREDIAL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</si>
  <si>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</si>
  <si>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</si>
  <si>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Terminal de ventilação em pvc rígido soldável, para esgoto primário, diâm = 75mm</t>
  </si>
  <si>
    <t xml:space="preserve">LOUÇAS E METAIS </t>
  </si>
  <si>
    <t>10.26.1</t>
  </si>
  <si>
    <t>10.26.2</t>
  </si>
  <si>
    <t>10.26.3</t>
  </si>
  <si>
    <t>10.26.4</t>
  </si>
  <si>
    <t>10.26.5</t>
  </si>
  <si>
    <t>10.27</t>
  </si>
  <si>
    <t>UNIDADES DE TRATAMENTO</t>
  </si>
  <si>
    <t>10.27.1</t>
  </si>
  <si>
    <t xml:space="preserve">Tanque Séptico </t>
  </si>
  <si>
    <t>10.27.1.1</t>
  </si>
  <si>
    <t>10.27.1.2</t>
  </si>
  <si>
    <t>10.27.1.3</t>
  </si>
  <si>
    <t>10.27.1.4</t>
  </si>
  <si>
    <t>10.27.1.5</t>
  </si>
  <si>
    <t>10.27.1.6</t>
  </si>
  <si>
    <t>10.27.1.7</t>
  </si>
  <si>
    <t>10.27.1.8</t>
  </si>
  <si>
    <t>10.27.1.9</t>
  </si>
  <si>
    <t>10.27.2</t>
  </si>
  <si>
    <t>Sumidouro</t>
  </si>
  <si>
    <t>10.27.2.1</t>
  </si>
  <si>
    <t>10.27.2.2</t>
  </si>
  <si>
    <t>10.27.2.3</t>
  </si>
  <si>
    <t>10.27.2.4</t>
  </si>
  <si>
    <t>10.27.2.5</t>
  </si>
  <si>
    <t>10.27.2.6</t>
  </si>
  <si>
    <t>BANCADA DE MÁRMORE SINTÉTICO 120 X 60CM, COM CUBA INTEGRADA, INCLUSO SIFÃO TIPO GARRAFA EM PVC, VÁLVULA EM PLÁSTICO CROMADO TIPO AMERICANA E TORNEIRA CROMADA LONGA, DE PAREDE, PADRÃO POPULAR - FORNECIMENTO E INSTALAÇÃO. AF_12/2013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</si>
  <si>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</si>
  <si>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>VASO SANITÁRIO SIFONADO COM CAIXA ACOPLADA LOUÇA BRANCA, INCLUSO ENGATE FLEXÍVEL EM PLÁSTICO BRANCO, 1/2  X 40CM - FORNECIMENTO E INSTALAÇÃO. AF_12/2013</t>
  </si>
  <si>
    <t>BARRA DE APOIO RETA, EM ALUMINIO, COMPRIMENTO 80 CM, DIAMETRO MINIMO 3 CM</t>
  </si>
  <si>
    <t>DIVISORIA EM MARMORITE ESPESSURA 35MM, CHUMBAMENTO NO PISO E PAREDE COM ARGAMASSA DE CIMENTO E AREIA, POLIMENTO MANUAL, EXCLUSIVE FERRAGENS</t>
  </si>
  <si>
    <t>MONTAGEM E DESMONTAGEM DE FÔRMA DE PILARES RETANGULARES E ESTRUTURAS SIMILARES COM ÁREA MÉDIA DAS SEÇÕES MAIOR QUE 0,25 M², PÉ-DIREITO SIMPLES, EM CHAPA DE MADEIRA COMPENSADA PLASTIFICADA, 10 UTILIZAÇÕES. AF_12/2015</t>
  </si>
  <si>
    <t>EXECUÇÃO DE PASSEIO (CALÇADA) OU PISO DE CONCRETO COM CONCRETO MOLDADO IN LOCO, USINADO, ACABAMENTO CONVENCIONAL, ESPESSURA 10 CM, ARMADO. AF_07/2016</t>
  </si>
  <si>
    <t>(COMPOSIÇÃO REPRESENTATIVA) DO SERVIÇO DE ALVENARIA DE VEDAÇÃO DE BLOCOS VAZADOS DE CONCRETO DE 14X19X39CM (ESPESSURA 14CM), PARA EDIFICAÇÃO HABITACIONAL UNIFAMILIAR (CASA) E EDIFICAÇÃO PÚBLICA PADRÃO. AF_12/2014</t>
  </si>
  <si>
    <t>LAJE PRE-MOLDADA P/PISO, SOBRECARGA 200KG/M2, VAOS ATE 3,50M/E=8CM, C/LAJOTAS E CAP.C/CONC FCK=20MPA, 4CM, INTER-EIXO 38CM, C/ESCORAMENTO (REAPR.3X) E FERRAGEM NEGATIVA</t>
  </si>
  <si>
    <t>BARRA LISA COM ARGAMASSA TRACO 1:4 (CIMENTO E AREIA GROSSA), ESPESSURA 2,0CM, INCLUSO ADITIVO IMPERMEABILIZANTE, PREPARO MECANICO DA ARGAMASSA</t>
  </si>
  <si>
    <t>TAMPA EM CONCRETO ARMADO 60X60X5CM P/CX INSPECAO/FOSSA SEPTICA</t>
  </si>
  <si>
    <t>Alvenaria bloco cermico vedao, 9x19x24cm, e=19cm, com argamassa t5 - 1:2:8 (cimento/cal/areia), junta=1cm - Rev.08</t>
  </si>
  <si>
    <t>CAMADA DRENANTE COM BRITA NUM 3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</si>
  <si>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</si>
  <si>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</si>
  <si>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REGISTRO DE ESFERA, PVC, ROSCÁVEL, 3/4", FORNECIDO E INSTALADO EM RAMAL DE ÁGUA. AF_03/2015</t>
  </si>
  <si>
    <t>TUBO, PVC, SOLDÁVEL, DN 25MM, INSTALADO EM RAMAL DE DISTRIBUIÇÃO DE ÁGUA - FORNECIMENTO E INSTALAÇÃO. AF_12/2014</t>
  </si>
  <si>
    <t>JOELHO PVC SOLDAVEL COM ROSCA 90º AGUA FRIA 25MMX1/2" -
FORNECIMENTO E INSTALACAO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</si>
  <si>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</si>
  <si>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</si>
  <si>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</si>
  <si>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</si>
  <si>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Bucha de redução longa de pvc rígido soldável, marrom, diâm = 50 x 25mm</t>
  </si>
  <si>
    <t>JOELHO 90 GRAUS, PVC, SOLDÁVEL, DN 25MM, INSTALADO EM RAMAL OU SUB-RAMAL DE ÁGUA - FORNECIMENTO E INSTALAÇÃO. AF_12/2014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</si>
  <si>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</si>
  <si>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</si>
  <si>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</si>
  <si>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</si>
  <si>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</si>
  <si>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TÊ COM BUCHA DE LATÃO NA BOLSA CENTRAL, PVC, SOLDÁVEL, DN 25MM X 1/2, INSTALADO EM PRUMADA DE ÁGUA - FORNECIMENTO E INSTALAÇÃO. AF_12/2014</t>
  </si>
  <si>
    <t>TÊ DE REDUÇÃO, PVC, SOLDÁVEL, DN 50MM X 25MM, INSTALADO EM PRUMADA DE ÁGUA - FORNECIMENTO E INSTALAÇÃO. AF_12/2014</t>
  </si>
  <si>
    <t>JOELHO PVC SOLDAVEL COM ROSCA 90º AGUA FRIA 25MMX3/4" -
FORNECIMENTO E INSTALACAO</t>
  </si>
  <si>
    <t>ENGATE FLEXÍVEL EM PLÁSTICO BRANCO, 1/2" X 30CM - FORNECIMENTO E INSTALAÇÃO. AF_12/2013</t>
  </si>
  <si>
    <t xml:space="preserve">INSTALAÇÕES HIDRÁULICAS 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</si>
  <si>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</si>
  <si>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</si>
  <si>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</si>
  <si>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</si>
  <si>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</si>
  <si>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</si>
  <si>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</si>
  <si>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</si>
  <si>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</si>
  <si>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</si>
  <si>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</si>
  <si>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</si>
  <si>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</si>
  <si>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</si>
  <si>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</si>
  <si>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</si>
  <si>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</si>
  <si>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</si>
  <si>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</si>
  <si>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</si>
  <si>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</si>
  <si>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</si>
  <si>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</si>
  <si>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</si>
  <si>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CABO DE COBRE FLEXÍVEL ISOLADO, 10 MM², ANTI-CHAMA 0,6/1,0 KV, PARA DISTRIBUIÇÃO - FORNECIMENTO E INSTALAÇÃO. AF_12/2015</t>
  </si>
  <si>
    <t>INTERRUPTOR SIMPLES (2 MÓDULOS), 10A/250V,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</si>
  <si>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</si>
  <si>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</si>
  <si>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TOMADA BAIXA DE EMBUTIR (2 MÓDULOS), 2P+T 10 A, INCLUINDO SUPORTE E PLACA - FORNECIMENTO E INSTALAÇÃO. AF_12/2015</t>
  </si>
  <si>
    <t>DISJUNTOR MONOPOLAR TIPO DIN, CORRENTE NOMINAL DE 16A - FORNECIMENTO E INSTALAÇÃO. AF_04/2016</t>
  </si>
  <si>
    <t>DISJUNTOR MONOPOLAR TIPO DIN, CORRENTE NOMINAL DE 50A - FORNECIMENTO E INSTALAÇÃO. AF_04/2016</t>
  </si>
  <si>
    <t>Dispositivo de proteção contra surto de tensão DPS 40kA - 175v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</si>
  <si>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</si>
  <si>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</si>
  <si>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ELETRODUTO RÍGIDO SOLDÁVEL, PVC, DN 32 MM (1), APARENTE, INSTALADO EM PAREDE - FORNECIMENTO E INSTALAÇÃO. AF_11/2016_P</t>
  </si>
  <si>
    <t>Disjuntor bipolar DR 63 A  - Dispositivo residual diferencial, tipo AC, 30MA</t>
  </si>
  <si>
    <t>LUMINÁRIA TIPO PLAFON, DE SOBREPOR, COM 1 LÂMPADA LED 25W- FORNECIMENTO E INSTALAÇÃO.</t>
  </si>
  <si>
    <t>ABRACADEIRA EM ACO PARA AMARRACAO DE ELETRODUTOS, TIPO D, COM 1" E CUNHA DE FIXACAO</t>
  </si>
  <si>
    <t>LUMINÁRIA TIPO PLAFON, DE SOBREPOR, COM 1 LÂMPADA LED 15W- FORNECIMENTO E INSTALAÇÃO.</t>
  </si>
  <si>
    <t>LUMINÁRIA ARANDELA TIPO TARTARUGA PARA 1 LÂMPADA LED - FORNECIMENTO E INSTALAÇÃO. AF_11/2017</t>
  </si>
  <si>
    <t>Luminária tipo plafon, com 1 lampada de led 50W- Fornecimento e instalação</t>
  </si>
  <si>
    <t>QUADRO DE DISTRIBUICAO DE ENERGIA EM CHAPA DE ACO GALVANIZADO, PARA 12 DISJUNTORES TERMOMAGNETICOS MONOPOLARES, COM BARRAMENTO TRIFASICO E NEUTRO - FORNECIMENTO E INSTALACAO</t>
  </si>
  <si>
    <t>QUADRO DE MEDIÇÃO TRIFÁSICA (ACIMA DE 10 KVA) </t>
  </si>
  <si>
    <t>LAJES</t>
  </si>
  <si>
    <t>9.7</t>
  </si>
  <si>
    <t>9.8</t>
  </si>
  <si>
    <t>OBRA: REALIZAÇÃO DE REFORMA NA UBS AÇUDE DAS PEDRAS</t>
  </si>
  <si>
    <t>CONSTRUTORA: SVS CONSTRUÇÃO CIVIL E EMPREENDIMENTO MOBILIÁRIOS LTDA</t>
  </si>
  <si>
    <t>TOMADA DE PEÇO: TP 005/2020</t>
  </si>
  <si>
    <t>ORDEM DE SERVIÇO: 008/2020</t>
  </si>
  <si>
    <t>6.0 COBERTURA</t>
  </si>
  <si>
    <t>7.0 PAVIMENTAÇÃO</t>
  </si>
  <si>
    <t>FOTO 14 Aplicação de Massa Latex</t>
  </si>
  <si>
    <t>FOTO 13 Chumbamento do Registro de Gaveta</t>
  </si>
  <si>
    <t>FOTO 12 Chumbamento do Registro de Gaveta</t>
  </si>
  <si>
    <t xml:space="preserve">FOTO 11 Escavação da Fossa e Sumidouro </t>
  </si>
  <si>
    <t>9.5 APLICAÇÃO DE FUNDO SELADOR ACRÍLICO EM PAREDES, UMA DEMÃO</t>
  </si>
  <si>
    <t>10.0 INSTALAÇÕES SANITÁRIAS</t>
  </si>
  <si>
    <t>10.27 UNIDADES DE TRATAMENTO</t>
  </si>
  <si>
    <t xml:space="preserve">10.27.1 Tanque Séptico </t>
  </si>
  <si>
    <t>m x</t>
  </si>
  <si>
    <t>Largura</t>
  </si>
  <si>
    <t>m =</t>
  </si>
  <si>
    <t>360 dias</t>
  </si>
  <si>
    <t>Serviço Medido: COBERTURA, PAVIMENTAÇÃO, REVESTIMENTO, INSTALAÇÕES HIDRÁULICAS, INSTALAÇÕES DE ESGOTO E INST. ELÉTRICAS</t>
  </si>
  <si>
    <t xml:space="preserve">FOTO 07 Execução de Pintura externa </t>
  </si>
  <si>
    <t>FOTO 08 Execução de Sumidouro</t>
  </si>
  <si>
    <t>FOTO 09 Execução de Fossa e Sumidouro</t>
  </si>
  <si>
    <t>FOTO 10 Barra lisa da Fossa</t>
  </si>
  <si>
    <t xml:space="preserve">  </t>
  </si>
  <si>
    <t>RELATÓRIO FOTOGRÁFICO BM04</t>
  </si>
  <si>
    <t>10/06/2021 a 19/07/2021</t>
  </si>
  <si>
    <t>BM04</t>
  </si>
  <si>
    <t>306 dias</t>
  </si>
  <si>
    <t>6.1 FORRO EM PLACAS DE GESSO, PARA AMBIENTES COMERCIAIS</t>
  </si>
  <si>
    <t>Área Interna</t>
  </si>
  <si>
    <t xml:space="preserve">Áreas dos Ambientes </t>
  </si>
  <si>
    <t>(5,70+9,12+1,87+1,87+5,40+4,72+3,33+17,32+12,00+18,16+6,04+6,04+17,17+33,51+13,82+7,00+6,47+12,71+14,30+36,33+10,20+10,38+46,87+7,72+8,00)</t>
  </si>
  <si>
    <t>7.1 LASTRO DE CONCRETO MAGRO, APLICADO EM PISOS OU RADIERS, ESPESSURA DE 3 CM</t>
  </si>
  <si>
    <t>Área de Piso Externo da Entrada</t>
  </si>
  <si>
    <t xml:space="preserve">Comprimento </t>
  </si>
  <si>
    <t>Quant.</t>
  </si>
  <si>
    <t>Área do Piso Interno</t>
  </si>
  <si>
    <t>7.2 REVESTIMENTO CERÂMICO PARA PISO COM PLACAS TIPO ESMALTADA EXTRA DE DIMENSÕES 45X45 CM APLICADA EM AMBIENTES DE ÁREA MAIOR QUE 10 M2</t>
  </si>
  <si>
    <t>7.4 PISO CIMENTADO, TRAÇO 1:3 (CIMENTO E AREIA), ACABAMENTO LISO, ESPESSURA 3,0 CM, PREPARO MECÂNICO DA ARGAMASSA.</t>
  </si>
  <si>
    <t>Área restante que não foi paga no BM03</t>
  </si>
  <si>
    <t>10.27.1.7 LAJE PRE-MOLDADA P/PISO, SOBRECARGA 200KG/M2, VAOS ATE 3,50M/E=8CM, C/LAJOTAS E CAP.C/CONC FCK=20MPA, 4CM, INTER-EIXO 38CM, C/ESCORAMENTO (REAPR.3X) E FERRAGEM NEGATIVA</t>
  </si>
  <si>
    <t>FOTO 05 Laje da Fossa Séptica</t>
  </si>
  <si>
    <t>FOTO 04 Execução de Selante nas Paredes</t>
  </si>
  <si>
    <t>FOTO 03 Revestimento de Piso</t>
  </si>
  <si>
    <t>FOTO 06 Forro de Gesso</t>
  </si>
  <si>
    <t>FOTO 01 - Revestimento de Piso</t>
  </si>
  <si>
    <t>FOTO 02 Revestimento de Piso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</si>
</sst>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1"/>
    </font>
    <font>
      <b/>
      <sz val="48"/>
      <color rgb="FFFFFFFF"/>
      <name val="Calibri"/>
      <family val="2"/>
    </font>
    <font>
      <b/>
      <sz val="48"/>
      <name val="Calibri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0" fontId="5" fillId="0" borderId="15" xfId="6" applyFont="1" applyBorder="1"/>
    <xf numFmtId="0" fontId="5" fillId="0" borderId="0" xfId="6" applyFont="1" applyBorder="1"/>
    <xf numFmtId="0" fontId="5" fillId="0" borderId="11" xfId="6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23" fillId="11" borderId="10" xfId="0" applyFont="1" applyFill="1" applyBorder="1" applyAlignment="1">
      <alignment vertical="top" wrapText="1"/>
    </xf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" fillId="9" borderId="15" xfId="0" applyNumberFormat="1" applyFont="1" applyFill="1" applyBorder="1" applyAlignment="1">
      <alignment vertical="center"/>
    </xf>
    <xf numFmtId="2" fontId="5" fillId="0" borderId="11" xfId="6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39" fillId="5" borderId="15" xfId="0" applyNumberFormat="1" applyFont="1" applyFill="1" applyBorder="1" applyAlignment="1">
      <alignment horizontal="center" vertical="center"/>
    </xf>
    <xf numFmtId="49" fontId="39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39" fillId="5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9" xfId="6" applyFont="1" applyBorder="1"/>
    <xf numFmtId="0" fontId="5" fillId="0" borderId="10" xfId="6" applyFont="1" applyBorder="1"/>
    <xf numFmtId="0" fontId="5" fillId="0" borderId="12" xfId="6" applyFont="1" applyBorder="1"/>
    <xf numFmtId="4" fontId="5" fillId="0" borderId="9" xfId="6" applyNumberFormat="1" applyFont="1" applyBorder="1" applyAlignment="1">
      <alignment vertical="center"/>
    </xf>
    <xf numFmtId="0" fontId="5" fillId="0" borderId="1" xfId="6" applyFont="1" applyBorder="1"/>
    <xf numFmtId="4" fontId="15" fillId="0" borderId="8" xfId="6" applyNumberFormat="1" applyFont="1" applyBorder="1" applyAlignment="1">
      <alignment vertical="center"/>
    </xf>
    <xf numFmtId="4" fontId="5" fillId="0" borderId="6" xfId="6" applyNumberFormat="1" applyFont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68" fontId="5" fillId="0" borderId="15" xfId="0" applyNumberFormat="1" applyFont="1" applyFill="1" applyBorder="1" applyAlignment="1">
      <alignment horizontal="center" vertical="center" wrapText="1"/>
    </xf>
    <xf numFmtId="168" fontId="40" fillId="0" borderId="15" xfId="0" applyNumberFormat="1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top" wrapText="1"/>
    </xf>
    <xf numFmtId="2" fontId="40" fillId="0" borderId="15" xfId="0" applyNumberFormat="1" applyFont="1" applyBorder="1" applyAlignment="1">
      <alignment horizontal="center" vertical="center" wrapText="1"/>
    </xf>
    <xf numFmtId="0" fontId="40" fillId="0" borderId="15" xfId="0" applyFont="1" applyBorder="1" applyAlignment="1">
      <alignment horizontal="left" vertical="top" wrapText="1"/>
    </xf>
    <xf numFmtId="49" fontId="5" fillId="4" borderId="15" xfId="0" applyNumberFormat="1" applyFont="1" applyFill="1" applyBorder="1" applyAlignment="1">
      <alignment horizontal="center" vertical="center" wrapText="1"/>
    </xf>
    <xf numFmtId="168" fontId="5" fillId="4" borderId="15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34" fillId="4" borderId="15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14" fontId="0" fillId="0" borderId="0" xfId="0" applyNumberFormat="1"/>
    <xf numFmtId="4" fontId="5" fillId="0" borderId="11" xfId="6" applyNumberFormat="1" applyFont="1" applyBorder="1" applyAlignment="1">
      <alignment vertical="center"/>
    </xf>
    <xf numFmtId="2" fontId="5" fillId="0" borderId="10" xfId="6" applyNumberFormat="1" applyFont="1" applyBorder="1" applyAlignment="1">
      <alignment vertical="center"/>
    </xf>
    <xf numFmtId="14" fontId="5" fillId="0" borderId="0" xfId="6" applyNumberFormat="1" applyFont="1"/>
    <xf numFmtId="2" fontId="5" fillId="0" borderId="8" xfId="6" applyNumberFormat="1" applyFont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0" fontId="5" fillId="0" borderId="10" xfId="6" applyFont="1" applyBorder="1" applyAlignment="1"/>
    <xf numFmtId="2" fontId="5" fillId="0" borderId="8" xfId="6" applyNumberFormat="1" applyFont="1" applyBorder="1"/>
    <xf numFmtId="2" fontId="5" fillId="0" borderId="6" xfId="6" applyNumberFormat="1" applyFont="1" applyBorder="1" applyAlignment="1"/>
    <xf numFmtId="2" fontId="5" fillId="0" borderId="9" xfId="6" applyNumberFormat="1" applyFont="1" applyBorder="1" applyAlignment="1"/>
    <xf numFmtId="43" fontId="43" fillId="0" borderId="15" xfId="1" applyFont="1" applyBorder="1" applyAlignment="1">
      <alignment vertical="center"/>
    </xf>
    <xf numFmtId="4" fontId="5" fillId="0" borderId="10" xfId="6" applyNumberFormat="1" applyFont="1" applyBorder="1" applyAlignment="1">
      <alignment horizontal="center" vertical="center"/>
    </xf>
    <xf numFmtId="4" fontId="5" fillId="0" borderId="11" xfId="6" applyNumberFormat="1" applyFont="1" applyBorder="1" applyAlignment="1">
      <alignment horizontal="center" vertical="center"/>
    </xf>
    <xf numFmtId="165" fontId="5" fillId="0" borderId="15" xfId="3" applyFont="1" applyFill="1" applyBorder="1" applyAlignment="1">
      <alignment vertical="center"/>
    </xf>
    <xf numFmtId="0" fontId="5" fillId="0" borderId="9" xfId="6" applyFont="1" applyBorder="1" applyAlignment="1">
      <alignment vertical="center"/>
    </xf>
    <xf numFmtId="0" fontId="5" fillId="0" borderId="11" xfId="6" applyFont="1" applyBorder="1" applyAlignment="1">
      <alignment vertical="center"/>
    </xf>
    <xf numFmtId="0" fontId="5" fillId="0" borderId="10" xfId="6" applyFont="1" applyBorder="1" applyAlignment="1">
      <alignment vertical="center"/>
    </xf>
    <xf numFmtId="43" fontId="5" fillId="0" borderId="6" xfId="1" applyFont="1" applyBorder="1"/>
    <xf numFmtId="4" fontId="5" fillId="0" borderId="0" xfId="6" applyNumberFormat="1" applyFont="1" applyBorder="1" applyAlignment="1">
      <alignment horizontal="center" vertical="center"/>
    </xf>
    <xf numFmtId="0" fontId="5" fillId="0" borderId="0" xfId="6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19" fillId="6" borderId="10" xfId="0" applyNumberFormat="1" applyFont="1" applyFill="1" applyBorder="1" applyAlignment="1">
      <alignment horizontal="left" vertical="center"/>
    </xf>
    <xf numFmtId="165" fontId="4" fillId="5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14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4" fontId="5" fillId="0" borderId="1" xfId="6" applyNumberFormat="1" applyFont="1" applyBorder="1" applyAlignment="1">
      <alignment horizontal="center" vertical="center"/>
    </xf>
    <xf numFmtId="4" fontId="5" fillId="0" borderId="3" xfId="6" applyNumberFormat="1" applyFont="1" applyBorder="1" applyAlignment="1">
      <alignment horizontal="center" vertical="center"/>
    </xf>
    <xf numFmtId="2" fontId="5" fillId="0" borderId="9" xfId="6" applyNumberFormat="1" applyFont="1" applyBorder="1" applyAlignment="1">
      <alignment horizontal="center" vertical="center"/>
    </xf>
    <xf numFmtId="2" fontId="5" fillId="0" borderId="11" xfId="6" applyNumberFormat="1" applyFont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14" fillId="9" borderId="9" xfId="6" applyFont="1" applyFill="1" applyBorder="1" applyAlignment="1">
      <alignment vertical="center" wrapText="1"/>
    </xf>
    <xf numFmtId="0" fontId="14" fillId="9" borderId="10" xfId="6" applyFont="1" applyFill="1" applyBorder="1" applyAlignment="1">
      <alignment vertical="center" wrapText="1"/>
    </xf>
    <xf numFmtId="0" fontId="5" fillId="0" borderId="10" xfId="6" applyFont="1" applyBorder="1" applyAlignment="1">
      <alignment horizontal="center"/>
    </xf>
    <xf numFmtId="0" fontId="14" fillId="3" borderId="9" xfId="6" applyFont="1" applyFill="1" applyBorder="1" applyAlignment="1">
      <alignment horizontal="left" wrapText="1"/>
    </xf>
    <xf numFmtId="0" fontId="14" fillId="3" borderId="10" xfId="6" applyFont="1" applyFill="1" applyBorder="1" applyAlignment="1">
      <alignment horizontal="left" wrapText="1"/>
    </xf>
    <xf numFmtId="0" fontId="5" fillId="0" borderId="1" xfId="6" applyFont="1" applyBorder="1" applyAlignment="1">
      <alignment horizontal="center"/>
    </xf>
    <xf numFmtId="0" fontId="5" fillId="0" borderId="2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5" fillId="0" borderId="9" xfId="6" applyFont="1" applyBorder="1" applyAlignment="1">
      <alignment horizontal="center" wrapText="1"/>
    </xf>
    <xf numFmtId="0" fontId="5" fillId="0" borderId="10" xfId="6" applyFont="1" applyBorder="1" applyAlignment="1">
      <alignment horizontal="center" wrapText="1"/>
    </xf>
    <xf numFmtId="0" fontId="5" fillId="0" borderId="11" xfId="6" applyFont="1" applyBorder="1" applyAlignment="1">
      <alignment horizontal="center" wrapText="1"/>
    </xf>
    <xf numFmtId="0" fontId="23" fillId="7" borderId="0" xfId="0" applyFont="1" applyFill="1" applyBorder="1" applyAlignment="1">
      <alignment horizontal="center" vertical="top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41" fillId="8" borderId="1" xfId="0" applyFont="1" applyFill="1" applyBorder="1" applyAlignment="1">
      <alignment horizontal="center" vertical="center" wrapText="1"/>
    </xf>
    <xf numFmtId="0" fontId="42" fillId="8" borderId="2" xfId="0" applyFont="1" applyFill="1" applyBorder="1" applyAlignment="1">
      <alignment horizontal="center" vertical="center" wrapText="1"/>
    </xf>
    <xf numFmtId="0" fontId="42" fillId="8" borderId="4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vertical="center" wrapText="1"/>
    </xf>
    <xf numFmtId="0" fontId="42" fillId="8" borderId="6" xfId="0" applyFont="1" applyFill="1" applyBorder="1" applyAlignment="1">
      <alignment horizontal="center"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164407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</xdr:row>
      <xdr:rowOff>38101</xdr:rowOff>
    </xdr:from>
    <xdr:to>
      <xdr:col>5</xdr:col>
      <xdr:colOff>704847</xdr:colOff>
      <xdr:row>19</xdr:row>
      <xdr:rowOff>114299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990726"/>
          <a:ext cx="3657597" cy="2743198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247651</xdr:colOff>
      <xdr:row>5</xdr:row>
      <xdr:rowOff>47625</xdr:rowOff>
    </xdr:from>
    <xdr:to>
      <xdr:col>11</xdr:col>
      <xdr:colOff>266700</xdr:colOff>
      <xdr:row>19</xdr:row>
      <xdr:rowOff>152399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07"/>
        <a:stretch/>
      </xdr:blipFill>
      <xdr:spPr>
        <a:xfrm>
          <a:off x="4867276" y="2000250"/>
          <a:ext cx="2457449" cy="2771774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21</xdr:row>
      <xdr:rowOff>28575</xdr:rowOff>
    </xdr:from>
    <xdr:to>
      <xdr:col>5</xdr:col>
      <xdr:colOff>59531</xdr:colOff>
      <xdr:row>37</xdr:row>
      <xdr:rowOff>171450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5038725"/>
          <a:ext cx="2393156" cy="31908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21</xdr:row>
      <xdr:rowOff>76201</xdr:rowOff>
    </xdr:from>
    <xdr:to>
      <xdr:col>12</xdr:col>
      <xdr:colOff>457199</xdr:colOff>
      <xdr:row>37</xdr:row>
      <xdr:rowOff>28575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5086351"/>
          <a:ext cx="4000499" cy="3000374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39</xdr:row>
      <xdr:rowOff>145791</xdr:rowOff>
    </xdr:from>
    <xdr:to>
      <xdr:col>5</xdr:col>
      <xdr:colOff>685799</xdr:colOff>
      <xdr:row>55</xdr:row>
      <xdr:rowOff>114688</xdr:rowOff>
    </xdr:to>
    <xdr:pic>
      <xdr:nvPicPr>
        <xdr:cNvPr id="9" name="Imagem 8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69" b="15306"/>
        <a:stretch/>
      </xdr:blipFill>
      <xdr:spPr>
        <a:xfrm>
          <a:off x="171450" y="8594466"/>
          <a:ext cx="3695699" cy="3016897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39</xdr:row>
      <xdr:rowOff>38099</xdr:rowOff>
    </xdr:from>
    <xdr:to>
      <xdr:col>12</xdr:col>
      <xdr:colOff>133349</xdr:colOff>
      <xdr:row>55</xdr:row>
      <xdr:rowOff>103414</xdr:rowOff>
    </xdr:to>
    <xdr:pic>
      <xdr:nvPicPr>
        <xdr:cNvPr id="10" name="Imagem 9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4" b="49810"/>
        <a:stretch/>
      </xdr:blipFill>
      <xdr:spPr>
        <a:xfrm>
          <a:off x="4333875" y="8486774"/>
          <a:ext cx="3467099" cy="31133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124">
          <cell r="J124">
            <v>0</v>
          </cell>
        </row>
        <row r="126">
          <cell r="J12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0"/>
  <sheetViews>
    <sheetView view="pageBreakPreview" topLeftCell="A191" zoomScale="80" zoomScaleNormal="90" zoomScaleSheetLayoutView="80" workbookViewId="0">
      <selection activeCell="E201" sqref="E201"/>
    </sheetView>
  </sheetViews>
  <sheetFormatPr defaultRowHeight="15" x14ac:dyDescent="0.25"/>
  <cols>
    <col min="1" max="1" width="10.28515625" customWidth="1"/>
    <col min="2" max="2" width="72.140625" customWidth="1"/>
    <col min="3" max="3" width="8.28515625" customWidth="1"/>
    <col min="4" max="4" width="13.42578125" customWidth="1"/>
    <col min="5" max="5" width="11.28515625" customWidth="1"/>
    <col min="6" max="6" width="0" hidden="1" customWidth="1"/>
    <col min="7" max="7" width="10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5703125" bestFit="1" customWidth="1"/>
    <col min="19" max="19" width="11.5703125" bestFit="1" customWidth="1"/>
    <col min="21" max="21" width="11.5703125" bestFit="1" customWidth="1"/>
  </cols>
  <sheetData>
    <row r="1" spans="1:21" ht="24.75" customHeight="1" x14ac:dyDescent="0.25">
      <c r="A1" s="223"/>
      <c r="B1" s="224"/>
      <c r="C1" s="231" t="s">
        <v>407</v>
      </c>
      <c r="D1" s="231"/>
      <c r="E1" s="231"/>
      <c r="F1" s="231"/>
      <c r="G1" s="231"/>
      <c r="H1" s="231"/>
      <c r="I1" s="231"/>
      <c r="J1" s="232" t="s">
        <v>75</v>
      </c>
      <c r="K1" s="232"/>
      <c r="L1" s="232"/>
      <c r="M1" s="232"/>
      <c r="N1" s="232"/>
      <c r="O1" s="232"/>
    </row>
    <row r="2" spans="1:21" ht="43.5" customHeight="1" x14ac:dyDescent="0.25">
      <c r="A2" s="225"/>
      <c r="B2" s="226"/>
      <c r="C2" s="231"/>
      <c r="D2" s="231"/>
      <c r="E2" s="231"/>
      <c r="F2" s="231"/>
      <c r="G2" s="231"/>
      <c r="H2" s="231"/>
      <c r="I2" s="231"/>
      <c r="J2" s="233">
        <f>M205</f>
        <v>22921.31</v>
      </c>
      <c r="K2" s="234"/>
      <c r="L2" s="234"/>
      <c r="M2" s="234"/>
      <c r="N2" s="234"/>
      <c r="O2" s="234"/>
    </row>
    <row r="3" spans="1:21" x14ac:dyDescent="0.25">
      <c r="A3" s="247" t="s">
        <v>167</v>
      </c>
      <c r="B3" s="248"/>
      <c r="C3" s="249" t="s">
        <v>71</v>
      </c>
      <c r="D3" s="249"/>
      <c r="E3" s="174" t="s">
        <v>177</v>
      </c>
      <c r="F3" s="145"/>
      <c r="G3" s="145"/>
      <c r="H3" s="145"/>
      <c r="I3" s="146"/>
      <c r="J3" s="255"/>
      <c r="K3" s="255"/>
      <c r="L3" s="255"/>
      <c r="M3" s="255"/>
      <c r="N3" s="255"/>
      <c r="O3" s="255"/>
    </row>
    <row r="4" spans="1:21" x14ac:dyDescent="0.25">
      <c r="A4" s="73" t="s">
        <v>73</v>
      </c>
      <c r="B4" s="74" t="s">
        <v>407</v>
      </c>
      <c r="C4" s="249" t="s">
        <v>72</v>
      </c>
      <c r="D4" s="249"/>
      <c r="E4" s="251" t="s">
        <v>178</v>
      </c>
      <c r="F4" s="252"/>
      <c r="G4" s="253"/>
      <c r="H4" s="145"/>
      <c r="I4" s="147"/>
      <c r="J4" s="3"/>
      <c r="K4" s="256" t="s">
        <v>79</v>
      </c>
      <c r="L4" s="256"/>
      <c r="M4" s="1"/>
      <c r="N4" s="239" t="s">
        <v>398</v>
      </c>
      <c r="O4" s="240"/>
    </row>
    <row r="5" spans="1:21" x14ac:dyDescent="0.25">
      <c r="A5" s="73" t="s">
        <v>74</v>
      </c>
      <c r="B5" s="73" t="s">
        <v>174</v>
      </c>
      <c r="C5" s="262" t="s">
        <v>98</v>
      </c>
      <c r="D5" s="263"/>
      <c r="E5" s="159" t="s">
        <v>176</v>
      </c>
      <c r="F5" s="2"/>
      <c r="G5" s="2"/>
      <c r="H5" s="2"/>
      <c r="I5" s="1"/>
      <c r="J5" s="3"/>
      <c r="K5" s="236" t="s">
        <v>80</v>
      </c>
      <c r="L5" s="236"/>
      <c r="M5" s="65"/>
      <c r="N5" s="257" t="s">
        <v>408</v>
      </c>
      <c r="O5" s="257"/>
      <c r="Q5" s="186">
        <v>44217</v>
      </c>
      <c r="S5" s="186">
        <v>44266</v>
      </c>
      <c r="U5" s="186">
        <v>44357</v>
      </c>
    </row>
    <row r="6" spans="1:21" x14ac:dyDescent="0.25">
      <c r="A6" s="206" t="s">
        <v>399</v>
      </c>
      <c r="B6" s="207"/>
      <c r="C6" s="207"/>
      <c r="D6" s="207"/>
      <c r="E6" s="1"/>
      <c r="F6" s="2"/>
      <c r="G6" s="2"/>
      <c r="H6" s="2"/>
      <c r="I6" s="1"/>
      <c r="J6" s="3"/>
      <c r="K6" s="235" t="s">
        <v>81</v>
      </c>
      <c r="L6" s="235"/>
      <c r="M6" s="64"/>
      <c r="N6" s="238">
        <f>L205</f>
        <v>169972.00999999995</v>
      </c>
      <c r="O6" s="238"/>
      <c r="Q6" s="186">
        <v>44266</v>
      </c>
      <c r="S6" s="186">
        <v>44356</v>
      </c>
      <c r="U6" s="186">
        <v>44396</v>
      </c>
    </row>
    <row r="7" spans="1:21" x14ac:dyDescent="0.25">
      <c r="A7" s="208"/>
      <c r="B7" s="209"/>
      <c r="C7" s="209"/>
      <c r="D7" s="209"/>
      <c r="E7" s="4"/>
      <c r="F7" s="5"/>
      <c r="G7" s="5"/>
      <c r="H7" s="5"/>
      <c r="I7" s="4"/>
      <c r="J7" s="6"/>
      <c r="K7" s="236" t="s">
        <v>82</v>
      </c>
      <c r="L7" s="236"/>
      <c r="M7" s="236"/>
      <c r="N7" s="237">
        <f>N205</f>
        <v>112571.67000000001</v>
      </c>
      <c r="O7" s="238"/>
      <c r="Q7">
        <f>Q6-Q5</f>
        <v>49</v>
      </c>
      <c r="S7">
        <f>S6-S5</f>
        <v>90</v>
      </c>
      <c r="U7">
        <f>U6-U5</f>
        <v>39</v>
      </c>
    </row>
    <row r="8" spans="1:21" x14ac:dyDescent="0.25">
      <c r="A8" s="53" t="s">
        <v>76</v>
      </c>
      <c r="B8" s="73" t="s">
        <v>175</v>
      </c>
      <c r="C8" s="53" t="s">
        <v>77</v>
      </c>
      <c r="D8" s="57">
        <v>44357</v>
      </c>
      <c r="E8" s="57">
        <v>44396</v>
      </c>
      <c r="F8" s="54"/>
      <c r="G8" s="54"/>
      <c r="H8" s="54"/>
      <c r="I8" s="55"/>
      <c r="J8" s="56"/>
      <c r="K8" s="260" t="s">
        <v>78</v>
      </c>
      <c r="L8" s="260"/>
      <c r="M8" s="55"/>
      <c r="N8" s="258">
        <f>N6-N7</f>
        <v>57400.339999999938</v>
      </c>
      <c r="O8" s="259"/>
    </row>
    <row r="9" spans="1:21" x14ac:dyDescent="0.25">
      <c r="A9" s="229" t="s">
        <v>4</v>
      </c>
      <c r="B9" s="227" t="s">
        <v>5</v>
      </c>
      <c r="C9" s="230" t="s">
        <v>2</v>
      </c>
      <c r="D9" s="245" t="s">
        <v>3</v>
      </c>
      <c r="E9" s="254" t="s">
        <v>0</v>
      </c>
      <c r="F9" s="254"/>
      <c r="G9" s="241"/>
      <c r="H9" s="254"/>
      <c r="I9" s="254"/>
      <c r="J9" s="254"/>
      <c r="K9" s="212" t="s">
        <v>70</v>
      </c>
      <c r="L9" s="32"/>
      <c r="M9" s="34" t="s">
        <v>1</v>
      </c>
      <c r="N9" s="35"/>
      <c r="O9" s="212" t="s">
        <v>70</v>
      </c>
    </row>
    <row r="10" spans="1:21" ht="9.75" customHeight="1" x14ac:dyDescent="0.25">
      <c r="A10" s="229"/>
      <c r="B10" s="228"/>
      <c r="C10" s="244"/>
      <c r="D10" s="246"/>
      <c r="E10" s="242" t="s">
        <v>68</v>
      </c>
      <c r="F10" s="33"/>
      <c r="G10" s="250" t="s">
        <v>83</v>
      </c>
      <c r="H10" s="99"/>
      <c r="I10" s="242" t="s">
        <v>69</v>
      </c>
      <c r="J10" s="210" t="s">
        <v>66</v>
      </c>
      <c r="K10" s="213"/>
      <c r="L10" s="230" t="s">
        <v>68</v>
      </c>
      <c r="M10" s="241" t="s">
        <v>69</v>
      </c>
      <c r="N10" s="241" t="s">
        <v>66</v>
      </c>
      <c r="O10" s="213"/>
    </row>
    <row r="11" spans="1:21" ht="11.25" customHeight="1" x14ac:dyDescent="0.25">
      <c r="A11" s="229"/>
      <c r="B11" s="228"/>
      <c r="C11" s="244"/>
      <c r="D11" s="246"/>
      <c r="E11" s="242"/>
      <c r="F11" s="100"/>
      <c r="G11" s="250"/>
      <c r="H11" s="99"/>
      <c r="I11" s="242"/>
      <c r="J11" s="210"/>
      <c r="K11" s="213"/>
      <c r="L11" s="244"/>
      <c r="M11" s="242"/>
      <c r="N11" s="242"/>
      <c r="O11" s="213"/>
      <c r="R11">
        <f>177+89+39</f>
        <v>305</v>
      </c>
    </row>
    <row r="12" spans="1:21" ht="10.5" customHeight="1" x14ac:dyDescent="0.25">
      <c r="A12" s="230"/>
      <c r="B12" s="228"/>
      <c r="C12" s="244"/>
      <c r="D12" s="246"/>
      <c r="E12" s="242"/>
      <c r="F12" s="101"/>
      <c r="G12" s="250"/>
      <c r="H12" s="102">
        <v>0.94</v>
      </c>
      <c r="I12" s="243"/>
      <c r="J12" s="211"/>
      <c r="K12" s="214"/>
      <c r="L12" s="261"/>
      <c r="M12" s="243"/>
      <c r="N12" s="243"/>
      <c r="O12" s="214"/>
    </row>
    <row r="13" spans="1:21" x14ac:dyDescent="0.25">
      <c r="A13" s="103"/>
      <c r="B13" s="103"/>
      <c r="C13" s="103"/>
      <c r="D13" s="103"/>
      <c r="E13" s="103"/>
      <c r="F13" s="104"/>
      <c r="G13" s="104"/>
      <c r="H13" s="105"/>
      <c r="I13" s="36"/>
      <c r="J13" s="37"/>
      <c r="K13" s="58"/>
      <c r="L13" s="36"/>
      <c r="M13" s="36"/>
      <c r="N13" s="36"/>
      <c r="O13" s="106"/>
    </row>
    <row r="14" spans="1:21" x14ac:dyDescent="0.25">
      <c r="A14" s="161">
        <v>1</v>
      </c>
      <c r="B14" s="160" t="s">
        <v>99</v>
      </c>
      <c r="C14" s="108"/>
      <c r="D14" s="109"/>
      <c r="E14" s="107"/>
      <c r="F14" s="110"/>
      <c r="G14" s="110"/>
      <c r="H14" s="111"/>
      <c r="I14" s="40"/>
      <c r="J14" s="41"/>
      <c r="K14" s="41"/>
      <c r="L14" s="42"/>
      <c r="M14" s="43"/>
      <c r="N14" s="43"/>
      <c r="O14" s="112">
        <f>SUM(O15:O15)</f>
        <v>0</v>
      </c>
    </row>
    <row r="15" spans="1:21" ht="25.5" x14ac:dyDescent="0.25">
      <c r="A15" s="113" t="s">
        <v>6</v>
      </c>
      <c r="B15" s="114" t="s">
        <v>7</v>
      </c>
      <c r="C15" s="115" t="s">
        <v>8</v>
      </c>
      <c r="D15" s="162">
        <v>316.61453999999998</v>
      </c>
      <c r="E15" s="116">
        <v>4.5</v>
      </c>
      <c r="F15" s="117"/>
      <c r="G15" s="141">
        <v>4.5</v>
      </c>
      <c r="H15" s="39">
        <v>435.99</v>
      </c>
      <c r="I15" s="7">
        <v>0</v>
      </c>
      <c r="J15" s="124">
        <f>I15+G15</f>
        <v>4.5</v>
      </c>
      <c r="K15" s="47">
        <f>E15-J15</f>
        <v>0</v>
      </c>
      <c r="L15" s="7">
        <f>ROUND(E15*D15,2)</f>
        <v>1424.77</v>
      </c>
      <c r="M15" s="7">
        <f>ROUND(I15*D15,2)</f>
        <v>0</v>
      </c>
      <c r="N15" s="7">
        <f>ROUND(J15*D15,2)</f>
        <v>1424.77</v>
      </c>
      <c r="O15" s="125">
        <f>L15-N15</f>
        <v>0</v>
      </c>
    </row>
    <row r="16" spans="1:21" x14ac:dyDescent="0.25">
      <c r="A16" s="113"/>
      <c r="B16" s="114"/>
      <c r="C16" s="115"/>
      <c r="D16" s="116"/>
      <c r="E16" s="116"/>
      <c r="F16" s="117"/>
      <c r="G16" s="38"/>
      <c r="H16" s="39"/>
      <c r="I16" s="7"/>
      <c r="J16" s="8"/>
      <c r="K16" s="47"/>
      <c r="L16" s="9">
        <f>SUM(L15:L15)</f>
        <v>1424.77</v>
      </c>
      <c r="M16" s="9">
        <f>SUM(M15:M15)</f>
        <v>0</v>
      </c>
      <c r="N16" s="9">
        <f>SUM(N15:N15)</f>
        <v>1424.77</v>
      </c>
      <c r="O16" s="118"/>
    </row>
    <row r="17" spans="1:15" x14ac:dyDescent="0.25">
      <c r="A17" s="161">
        <v>2</v>
      </c>
      <c r="B17" s="160" t="s">
        <v>9</v>
      </c>
      <c r="C17" s="108"/>
      <c r="D17" s="109"/>
      <c r="E17" s="107"/>
      <c r="F17" s="110"/>
      <c r="G17" s="44"/>
      <c r="H17" s="45">
        <v>258.52999999999997</v>
      </c>
      <c r="I17" s="46"/>
      <c r="J17" s="47"/>
      <c r="K17" s="59"/>
      <c r="L17" s="42"/>
      <c r="M17" s="42"/>
      <c r="N17" s="42"/>
      <c r="O17" s="119">
        <f>SUM(O18:O19)</f>
        <v>0</v>
      </c>
    </row>
    <row r="18" spans="1:15" ht="25.5" x14ac:dyDescent="0.25">
      <c r="A18" s="113" t="s">
        <v>10</v>
      </c>
      <c r="B18" s="114" t="s">
        <v>100</v>
      </c>
      <c r="C18" s="115" t="s">
        <v>11</v>
      </c>
      <c r="D18" s="162">
        <v>54.55</v>
      </c>
      <c r="E18" s="116">
        <v>8.76</v>
      </c>
      <c r="F18" s="117"/>
      <c r="G18" s="121">
        <v>8.76</v>
      </c>
      <c r="H18" s="122">
        <v>1664.68</v>
      </c>
      <c r="I18" s="123">
        <v>0</v>
      </c>
      <c r="J18" s="124">
        <f>I18+G18</f>
        <v>8.76</v>
      </c>
      <c r="K18" s="47">
        <f>E18-J18</f>
        <v>0</v>
      </c>
      <c r="L18" s="7">
        <f>ROUND(E18*D18,2)</f>
        <v>477.86</v>
      </c>
      <c r="M18" s="7">
        <f>ROUND(I18*D18,2)</f>
        <v>0</v>
      </c>
      <c r="N18" s="7">
        <f>ROUND(J18*D18,2)</f>
        <v>477.86</v>
      </c>
      <c r="O18" s="125">
        <f>L18-N18</f>
        <v>0</v>
      </c>
    </row>
    <row r="19" spans="1:15" ht="25.5" x14ac:dyDescent="0.25">
      <c r="A19" s="113" t="s">
        <v>12</v>
      </c>
      <c r="B19" s="114" t="s">
        <v>101</v>
      </c>
      <c r="C19" s="115" t="s">
        <v>8</v>
      </c>
      <c r="D19" s="162">
        <v>4.4044439999999998</v>
      </c>
      <c r="E19" s="116">
        <v>14.6</v>
      </c>
      <c r="F19" s="117"/>
      <c r="G19" s="121">
        <v>14.6</v>
      </c>
      <c r="H19" s="39">
        <v>860.01</v>
      </c>
      <c r="I19" s="166">
        <v>0</v>
      </c>
      <c r="J19" s="124">
        <f>I19+G19</f>
        <v>14.6</v>
      </c>
      <c r="K19" s="47">
        <f t="shared" ref="K19" si="0">E19-J19</f>
        <v>0</v>
      </c>
      <c r="L19" s="7">
        <f>ROUND(E19*D19,2)</f>
        <v>64.3</v>
      </c>
      <c r="M19" s="7">
        <f>ROUND(I19*D19,2)</f>
        <v>0</v>
      </c>
      <c r="N19" s="7">
        <f>ROUND(J19*D19,2)</f>
        <v>64.3</v>
      </c>
      <c r="O19" s="125">
        <f t="shared" ref="O19" si="1">L19-N19</f>
        <v>0</v>
      </c>
    </row>
    <row r="20" spans="1:15" x14ac:dyDescent="0.25">
      <c r="A20" s="113"/>
      <c r="B20" s="114"/>
      <c r="C20" s="115"/>
      <c r="D20" s="116"/>
      <c r="E20" s="116"/>
      <c r="F20" s="117"/>
      <c r="G20" s="117"/>
      <c r="H20" s="126"/>
      <c r="I20" s="7"/>
      <c r="J20" s="8"/>
      <c r="K20" s="47"/>
      <c r="L20" s="9">
        <f>SUM(L18)</f>
        <v>477.86</v>
      </c>
      <c r="M20" s="9">
        <f>SUM(M18:M19)</f>
        <v>0</v>
      </c>
      <c r="N20" s="9">
        <f>SUM(N18)</f>
        <v>477.86</v>
      </c>
      <c r="O20" s="106"/>
    </row>
    <row r="21" spans="1:15" x14ac:dyDescent="0.25">
      <c r="A21" s="161">
        <v>3</v>
      </c>
      <c r="B21" s="160" t="s">
        <v>102</v>
      </c>
      <c r="C21" s="108"/>
      <c r="D21" s="109"/>
      <c r="E21" s="107"/>
      <c r="F21" s="110"/>
      <c r="G21" s="110"/>
      <c r="H21" s="111"/>
      <c r="I21" s="42"/>
      <c r="J21" s="47"/>
      <c r="K21" s="66"/>
      <c r="L21" s="42"/>
      <c r="M21" s="42"/>
      <c r="N21" s="42"/>
      <c r="O21" s="95">
        <f>SUM(O23:O40)</f>
        <v>0</v>
      </c>
    </row>
    <row r="22" spans="1:15" x14ac:dyDescent="0.25">
      <c r="A22" s="132" t="s">
        <v>15</v>
      </c>
      <c r="B22" s="133" t="s">
        <v>103</v>
      </c>
      <c r="C22" s="134"/>
      <c r="D22" s="135"/>
      <c r="E22" s="135"/>
      <c r="F22" s="136"/>
      <c r="G22" s="51"/>
      <c r="H22" s="52">
        <v>42.63</v>
      </c>
      <c r="I22" s="48"/>
      <c r="J22" s="49"/>
      <c r="K22" s="49"/>
      <c r="L22" s="50">
        <f>SUM(L23:L33)</f>
        <v>3300.0999999999995</v>
      </c>
      <c r="M22" s="50"/>
      <c r="N22" s="50"/>
      <c r="O22" s="137"/>
    </row>
    <row r="23" spans="1:15" ht="25.5" x14ac:dyDescent="0.25">
      <c r="A23" s="113" t="s">
        <v>104</v>
      </c>
      <c r="B23" s="127" t="s">
        <v>100</v>
      </c>
      <c r="C23" s="115" t="s">
        <v>11</v>
      </c>
      <c r="D23" s="162">
        <v>54.55</v>
      </c>
      <c r="E23" s="116">
        <v>4.13</v>
      </c>
      <c r="F23" s="117"/>
      <c r="G23" s="10">
        <v>4.13</v>
      </c>
      <c r="H23" s="39">
        <v>34.64</v>
      </c>
      <c r="I23" s="10">
        <v>0</v>
      </c>
      <c r="J23" s="124">
        <f>I23+G23</f>
        <v>4.13</v>
      </c>
      <c r="K23" s="47">
        <f t="shared" ref="K23:K40" si="2">E23-J23</f>
        <v>0</v>
      </c>
      <c r="L23" s="7">
        <f t="shared" ref="L23:L40" si="3">ROUND(E23*D23,2)</f>
        <v>225.29</v>
      </c>
      <c r="M23" s="7">
        <f t="shared" ref="M23:M25" si="4">ROUND(I23*D23,2)</f>
        <v>0</v>
      </c>
      <c r="N23" s="7">
        <f t="shared" ref="N23:N40" si="5">ROUND(J23*D23,2)</f>
        <v>225.29</v>
      </c>
      <c r="O23" s="128">
        <f t="shared" ref="O23:O40" si="6">L23-N23</f>
        <v>0</v>
      </c>
    </row>
    <row r="24" spans="1:15" ht="25.5" x14ac:dyDescent="0.25">
      <c r="A24" s="113" t="s">
        <v>105</v>
      </c>
      <c r="B24" s="127" t="s">
        <v>101</v>
      </c>
      <c r="C24" s="115" t="s">
        <v>8</v>
      </c>
      <c r="D24" s="162">
        <v>4.4044439999999998</v>
      </c>
      <c r="E24" s="116">
        <v>3.93</v>
      </c>
      <c r="F24" s="117"/>
      <c r="G24" s="10">
        <v>3.93</v>
      </c>
      <c r="H24" s="39">
        <v>16.329999999999998</v>
      </c>
      <c r="I24" s="10">
        <v>0</v>
      </c>
      <c r="J24" s="124">
        <f t="shared" ref="J24:J40" si="7">I24+G24</f>
        <v>3.93</v>
      </c>
      <c r="K24" s="47">
        <f t="shared" si="2"/>
        <v>0</v>
      </c>
      <c r="L24" s="7">
        <f t="shared" si="3"/>
        <v>17.309999999999999</v>
      </c>
      <c r="M24" s="7">
        <f t="shared" si="4"/>
        <v>0</v>
      </c>
      <c r="N24" s="7">
        <f t="shared" si="5"/>
        <v>17.309999999999999</v>
      </c>
      <c r="O24" s="125">
        <f t="shared" si="6"/>
        <v>0</v>
      </c>
    </row>
    <row r="25" spans="1:15" ht="25.5" x14ac:dyDescent="0.25">
      <c r="A25" s="113" t="s">
        <v>106</v>
      </c>
      <c r="B25" s="127" t="s">
        <v>112</v>
      </c>
      <c r="C25" s="115" t="s">
        <v>11</v>
      </c>
      <c r="D25" s="162">
        <v>539.16999999999996</v>
      </c>
      <c r="E25" s="116">
        <v>0.2</v>
      </c>
      <c r="F25" s="117"/>
      <c r="G25" s="7">
        <v>0.2</v>
      </c>
      <c r="H25" s="39">
        <v>12.26</v>
      </c>
      <c r="I25" s="10">
        <v>0</v>
      </c>
      <c r="J25" s="124">
        <f t="shared" si="7"/>
        <v>0.2</v>
      </c>
      <c r="K25" s="47">
        <f t="shared" si="2"/>
        <v>0</v>
      </c>
      <c r="L25" s="7">
        <f t="shared" si="3"/>
        <v>107.83</v>
      </c>
      <c r="M25" s="7">
        <f t="shared" si="4"/>
        <v>0</v>
      </c>
      <c r="N25" s="7">
        <f t="shared" si="5"/>
        <v>107.83</v>
      </c>
      <c r="O25" s="125">
        <f t="shared" si="6"/>
        <v>0</v>
      </c>
    </row>
    <row r="26" spans="1:15" ht="25.5" x14ac:dyDescent="0.25">
      <c r="A26" s="113" t="s">
        <v>107</v>
      </c>
      <c r="B26" s="127" t="s">
        <v>113</v>
      </c>
      <c r="C26" s="115" t="s">
        <v>8</v>
      </c>
      <c r="D26" s="162">
        <v>45.741233999999999</v>
      </c>
      <c r="E26" s="116">
        <v>12.94</v>
      </c>
      <c r="F26" s="117"/>
      <c r="G26" s="7">
        <v>12.94</v>
      </c>
      <c r="H26" s="39"/>
      <c r="I26" s="10">
        <v>0</v>
      </c>
      <c r="J26" s="124">
        <f t="shared" si="7"/>
        <v>12.94</v>
      </c>
      <c r="K26" s="47">
        <f t="shared" si="2"/>
        <v>0</v>
      </c>
      <c r="L26" s="7">
        <f t="shared" si="3"/>
        <v>591.89</v>
      </c>
      <c r="M26" s="7">
        <f>ROUND(I26*D26,2)</f>
        <v>0</v>
      </c>
      <c r="N26" s="7">
        <f t="shared" si="5"/>
        <v>591.89</v>
      </c>
      <c r="O26" s="125">
        <f t="shared" si="6"/>
        <v>0</v>
      </c>
    </row>
    <row r="27" spans="1:15" ht="38.25" x14ac:dyDescent="0.25">
      <c r="A27" s="113" t="s">
        <v>108</v>
      </c>
      <c r="B27" s="127" t="s">
        <v>120</v>
      </c>
      <c r="C27" s="115" t="s">
        <v>19</v>
      </c>
      <c r="D27" s="162">
        <v>10.337206</v>
      </c>
      <c r="E27" s="116">
        <v>16.8</v>
      </c>
      <c r="F27" s="117"/>
      <c r="G27" s="7">
        <v>16.8</v>
      </c>
      <c r="H27" s="39"/>
      <c r="I27" s="10">
        <v>0</v>
      </c>
      <c r="J27" s="124">
        <f t="shared" si="7"/>
        <v>16.8</v>
      </c>
      <c r="K27" s="47">
        <f t="shared" si="2"/>
        <v>0</v>
      </c>
      <c r="L27" s="7">
        <f t="shared" si="3"/>
        <v>173.67</v>
      </c>
      <c r="M27" s="7">
        <f t="shared" ref="M27:M40" si="8">ROUND(I27*D27,2)</f>
        <v>0</v>
      </c>
      <c r="N27" s="7">
        <f t="shared" si="5"/>
        <v>173.67</v>
      </c>
      <c r="O27" s="125">
        <f t="shared" si="6"/>
        <v>0</v>
      </c>
    </row>
    <row r="28" spans="1:15" ht="38.25" x14ac:dyDescent="0.25">
      <c r="A28" s="113" t="s">
        <v>109</v>
      </c>
      <c r="B28" s="127" t="s">
        <v>121</v>
      </c>
      <c r="C28" s="115" t="s">
        <v>19</v>
      </c>
      <c r="D28" s="162">
        <v>8.4238</v>
      </c>
      <c r="E28" s="116">
        <v>73.5</v>
      </c>
      <c r="F28" s="117"/>
      <c r="G28" s="7">
        <v>73.5</v>
      </c>
      <c r="H28" s="39"/>
      <c r="I28" s="10">
        <v>0</v>
      </c>
      <c r="J28" s="124">
        <f t="shared" si="7"/>
        <v>73.5</v>
      </c>
      <c r="K28" s="47">
        <f t="shared" si="2"/>
        <v>0</v>
      </c>
      <c r="L28" s="7">
        <f t="shared" si="3"/>
        <v>619.15</v>
      </c>
      <c r="M28" s="7">
        <f t="shared" si="8"/>
        <v>0</v>
      </c>
      <c r="N28" s="7">
        <f t="shared" si="5"/>
        <v>619.15</v>
      </c>
      <c r="O28" s="125">
        <f t="shared" si="6"/>
        <v>0</v>
      </c>
    </row>
    <row r="29" spans="1:15" ht="38.25" x14ac:dyDescent="0.25">
      <c r="A29" s="113" t="s">
        <v>110</v>
      </c>
      <c r="B29" s="127" t="s">
        <v>179</v>
      </c>
      <c r="C29" s="115" t="s">
        <v>19</v>
      </c>
      <c r="D29" s="162">
        <v>7.4370120000000002</v>
      </c>
      <c r="E29" s="116">
        <v>20.100000000000001</v>
      </c>
      <c r="F29" s="117"/>
      <c r="G29" s="7">
        <v>20.100000000000001</v>
      </c>
      <c r="H29" s="39"/>
      <c r="I29" s="10">
        <v>0</v>
      </c>
      <c r="J29" s="124">
        <f t="shared" si="7"/>
        <v>20.100000000000001</v>
      </c>
      <c r="K29" s="47">
        <f t="shared" si="2"/>
        <v>0</v>
      </c>
      <c r="L29" s="7">
        <f t="shared" si="3"/>
        <v>149.47999999999999</v>
      </c>
      <c r="M29" s="7">
        <f t="shared" si="8"/>
        <v>0</v>
      </c>
      <c r="N29" s="7">
        <f t="shared" si="5"/>
        <v>149.47999999999999</v>
      </c>
      <c r="O29" s="125">
        <f t="shared" si="6"/>
        <v>0</v>
      </c>
    </row>
    <row r="30" spans="1:15" ht="38.25" x14ac:dyDescent="0.25">
      <c r="A30" s="113" t="s">
        <v>170</v>
      </c>
      <c r="B30" s="127" t="s">
        <v>119</v>
      </c>
      <c r="C30" s="115" t="s">
        <v>19</v>
      </c>
      <c r="D30" s="162">
        <v>12.707903999999999</v>
      </c>
      <c r="E30" s="116">
        <v>5.7</v>
      </c>
      <c r="F30" s="117"/>
      <c r="G30" s="7">
        <v>5.7</v>
      </c>
      <c r="H30" s="39"/>
      <c r="I30" s="10">
        <v>0</v>
      </c>
      <c r="J30" s="124">
        <f t="shared" si="7"/>
        <v>5.7</v>
      </c>
      <c r="K30" s="47">
        <f t="shared" si="2"/>
        <v>0</v>
      </c>
      <c r="L30" s="7">
        <f t="shared" si="3"/>
        <v>72.44</v>
      </c>
      <c r="M30" s="7">
        <f t="shared" si="8"/>
        <v>0</v>
      </c>
      <c r="N30" s="7">
        <f t="shared" si="5"/>
        <v>72.44</v>
      </c>
      <c r="O30" s="125">
        <f t="shared" si="6"/>
        <v>0</v>
      </c>
    </row>
    <row r="31" spans="1:15" ht="25.5" x14ac:dyDescent="0.25">
      <c r="A31" s="113" t="s">
        <v>171</v>
      </c>
      <c r="B31" s="127" t="s">
        <v>114</v>
      </c>
      <c r="C31" s="115" t="s">
        <v>11</v>
      </c>
      <c r="D31" s="162">
        <v>334.18418000000003</v>
      </c>
      <c r="E31" s="116">
        <v>3.05</v>
      </c>
      <c r="F31" s="117"/>
      <c r="G31" s="7">
        <v>3.05</v>
      </c>
      <c r="H31" s="39"/>
      <c r="I31" s="10">
        <v>0</v>
      </c>
      <c r="J31" s="124">
        <f t="shared" si="7"/>
        <v>3.05</v>
      </c>
      <c r="K31" s="47">
        <f t="shared" si="2"/>
        <v>0</v>
      </c>
      <c r="L31" s="7">
        <f t="shared" si="3"/>
        <v>1019.26</v>
      </c>
      <c r="M31" s="7">
        <f t="shared" si="8"/>
        <v>0</v>
      </c>
      <c r="N31" s="7">
        <f t="shared" si="5"/>
        <v>1019.26</v>
      </c>
      <c r="O31" s="125">
        <f t="shared" si="6"/>
        <v>0</v>
      </c>
    </row>
    <row r="32" spans="1:15" x14ac:dyDescent="0.25">
      <c r="A32" s="113" t="s">
        <v>172</v>
      </c>
      <c r="B32" s="127" t="s">
        <v>115</v>
      </c>
      <c r="C32" s="115" t="s">
        <v>11</v>
      </c>
      <c r="D32" s="162">
        <v>97.162515999999997</v>
      </c>
      <c r="E32" s="116">
        <v>3.05</v>
      </c>
      <c r="F32" s="117"/>
      <c r="G32" s="7">
        <v>3.05</v>
      </c>
      <c r="H32" s="39"/>
      <c r="I32" s="10">
        <v>0</v>
      </c>
      <c r="J32" s="124">
        <f t="shared" ref="J32" si="9">I32+G32</f>
        <v>3.05</v>
      </c>
      <c r="K32" s="47">
        <f t="shared" ref="K32" si="10">E32-J32</f>
        <v>0</v>
      </c>
      <c r="L32" s="7">
        <f t="shared" ref="L32" si="11">ROUND(E32*D32,2)</f>
        <v>296.35000000000002</v>
      </c>
      <c r="M32" s="7">
        <f t="shared" ref="M32" si="12">ROUND(I32*D32,2)</f>
        <v>0</v>
      </c>
      <c r="N32" s="7">
        <f t="shared" ref="N32" si="13">ROUND(J32*D32,2)</f>
        <v>296.35000000000002</v>
      </c>
      <c r="O32" s="125">
        <f t="shared" ref="O32" si="14">L32-N32</f>
        <v>0</v>
      </c>
    </row>
    <row r="33" spans="1:15" x14ac:dyDescent="0.25">
      <c r="A33" s="113" t="s">
        <v>180</v>
      </c>
      <c r="B33" s="127" t="s">
        <v>181</v>
      </c>
      <c r="C33" s="115" t="s">
        <v>11</v>
      </c>
      <c r="D33" s="176">
        <v>31.168060000000001</v>
      </c>
      <c r="E33" s="116">
        <v>0.88</v>
      </c>
      <c r="F33" s="117"/>
      <c r="G33" s="7">
        <v>0.88</v>
      </c>
      <c r="H33" s="39"/>
      <c r="I33" s="10">
        <v>0</v>
      </c>
      <c r="J33" s="124">
        <f t="shared" si="7"/>
        <v>0.88</v>
      </c>
      <c r="K33" s="47">
        <f t="shared" si="2"/>
        <v>0</v>
      </c>
      <c r="L33" s="7">
        <f t="shared" si="3"/>
        <v>27.43</v>
      </c>
      <c r="M33" s="7">
        <f t="shared" si="8"/>
        <v>0</v>
      </c>
      <c r="N33" s="7">
        <f t="shared" si="5"/>
        <v>27.43</v>
      </c>
      <c r="O33" s="125">
        <f t="shared" si="6"/>
        <v>0</v>
      </c>
    </row>
    <row r="34" spans="1:15" x14ac:dyDescent="0.25">
      <c r="A34" s="132" t="s">
        <v>16</v>
      </c>
      <c r="B34" s="133" t="s">
        <v>111</v>
      </c>
      <c r="C34" s="134"/>
      <c r="D34" s="135"/>
      <c r="E34" s="135"/>
      <c r="F34" s="136"/>
      <c r="G34" s="51"/>
      <c r="H34" s="52">
        <v>42.63</v>
      </c>
      <c r="I34" s="48"/>
      <c r="J34" s="49"/>
      <c r="K34" s="49"/>
      <c r="L34" s="50">
        <f>SUM(L35:L40)</f>
        <v>2132.6400000000003</v>
      </c>
      <c r="M34" s="50"/>
      <c r="N34" s="50"/>
      <c r="O34" s="137"/>
    </row>
    <row r="35" spans="1:15" ht="25.5" x14ac:dyDescent="0.25">
      <c r="A35" s="113" t="s">
        <v>116</v>
      </c>
      <c r="B35" s="127" t="s">
        <v>160</v>
      </c>
      <c r="C35" s="115" t="s">
        <v>8</v>
      </c>
      <c r="D35" s="162">
        <v>51.216659999999997</v>
      </c>
      <c r="E35" s="116">
        <v>10.08</v>
      </c>
      <c r="F35" s="117"/>
      <c r="G35" s="7">
        <v>10.08</v>
      </c>
      <c r="H35" s="39"/>
      <c r="I35" s="7">
        <v>0</v>
      </c>
      <c r="J35" s="124">
        <f t="shared" si="7"/>
        <v>10.08</v>
      </c>
      <c r="K35" s="47">
        <f t="shared" si="2"/>
        <v>0</v>
      </c>
      <c r="L35" s="7">
        <f t="shared" si="3"/>
        <v>516.26</v>
      </c>
      <c r="M35" s="7">
        <f t="shared" si="8"/>
        <v>0</v>
      </c>
      <c r="N35" s="7">
        <f t="shared" si="5"/>
        <v>516.26</v>
      </c>
      <c r="O35" s="125">
        <f t="shared" si="6"/>
        <v>0</v>
      </c>
    </row>
    <row r="36" spans="1:15" ht="38.25" x14ac:dyDescent="0.25">
      <c r="A36" s="113" t="s">
        <v>117</v>
      </c>
      <c r="B36" s="127" t="s">
        <v>119</v>
      </c>
      <c r="C36" s="115" t="s">
        <v>19</v>
      </c>
      <c r="D36" s="162">
        <v>12.455500000000001</v>
      </c>
      <c r="E36" s="116">
        <v>18.100000000000001</v>
      </c>
      <c r="F36" s="117"/>
      <c r="G36" s="7">
        <v>18.100000000000001</v>
      </c>
      <c r="H36" s="39"/>
      <c r="I36" s="7">
        <v>0</v>
      </c>
      <c r="J36" s="124">
        <f t="shared" si="7"/>
        <v>18.100000000000001</v>
      </c>
      <c r="K36" s="47">
        <f t="shared" si="2"/>
        <v>0</v>
      </c>
      <c r="L36" s="7">
        <f t="shared" si="3"/>
        <v>225.44</v>
      </c>
      <c r="M36" s="7">
        <f t="shared" si="8"/>
        <v>0</v>
      </c>
      <c r="N36" s="7">
        <f t="shared" si="5"/>
        <v>225.44</v>
      </c>
      <c r="O36" s="125">
        <f t="shared" si="6"/>
        <v>0</v>
      </c>
    </row>
    <row r="37" spans="1:15" ht="38.25" x14ac:dyDescent="0.25">
      <c r="A37" s="113" t="s">
        <v>118</v>
      </c>
      <c r="B37" s="127" t="s">
        <v>120</v>
      </c>
      <c r="C37" s="115" t="s">
        <v>19</v>
      </c>
      <c r="D37" s="162">
        <v>10.216659999999999</v>
      </c>
      <c r="E37" s="116">
        <v>31</v>
      </c>
      <c r="F37" s="117"/>
      <c r="G37" s="7">
        <v>31</v>
      </c>
      <c r="H37" s="39"/>
      <c r="I37" s="7">
        <v>0</v>
      </c>
      <c r="J37" s="124">
        <f t="shared" si="7"/>
        <v>31</v>
      </c>
      <c r="K37" s="47">
        <f t="shared" si="2"/>
        <v>0</v>
      </c>
      <c r="L37" s="7">
        <f t="shared" si="3"/>
        <v>316.72000000000003</v>
      </c>
      <c r="M37" s="7">
        <f t="shared" si="8"/>
        <v>0</v>
      </c>
      <c r="N37" s="7">
        <f t="shared" si="5"/>
        <v>316.72000000000003</v>
      </c>
      <c r="O37" s="125">
        <f t="shared" si="6"/>
        <v>0</v>
      </c>
    </row>
    <row r="38" spans="1:15" ht="25.5" x14ac:dyDescent="0.25">
      <c r="A38" s="113" t="s">
        <v>183</v>
      </c>
      <c r="B38" s="127" t="s">
        <v>114</v>
      </c>
      <c r="C38" s="115" t="s">
        <v>11</v>
      </c>
      <c r="D38" s="162">
        <v>334.18</v>
      </c>
      <c r="E38" s="116">
        <v>0.55000000000000004</v>
      </c>
      <c r="F38" s="117"/>
      <c r="G38" s="7">
        <v>0.55000000000000004</v>
      </c>
      <c r="H38" s="39"/>
      <c r="I38" s="7">
        <v>0</v>
      </c>
      <c r="J38" s="124">
        <f t="shared" si="7"/>
        <v>0.55000000000000004</v>
      </c>
      <c r="K38" s="47">
        <f t="shared" si="2"/>
        <v>0</v>
      </c>
      <c r="L38" s="7">
        <f t="shared" si="3"/>
        <v>183.8</v>
      </c>
      <c r="M38" s="7">
        <f t="shared" si="8"/>
        <v>0</v>
      </c>
      <c r="N38" s="7">
        <f t="shared" si="5"/>
        <v>183.8</v>
      </c>
      <c r="O38" s="125">
        <f t="shared" si="6"/>
        <v>0</v>
      </c>
    </row>
    <row r="39" spans="1:15" x14ac:dyDescent="0.25">
      <c r="A39" s="113" t="s">
        <v>184</v>
      </c>
      <c r="B39" s="127" t="s">
        <v>115</v>
      </c>
      <c r="C39" s="115" t="s">
        <v>11</v>
      </c>
      <c r="D39" s="162">
        <v>97.18</v>
      </c>
      <c r="E39" s="116">
        <v>0.54990000000000006</v>
      </c>
      <c r="F39" s="117"/>
      <c r="G39" s="166">
        <v>0.54990000000000006</v>
      </c>
      <c r="H39" s="39"/>
      <c r="I39" s="7">
        <v>0</v>
      </c>
      <c r="J39" s="124">
        <f t="shared" si="7"/>
        <v>0.54990000000000006</v>
      </c>
      <c r="K39" s="47">
        <f t="shared" si="2"/>
        <v>0</v>
      </c>
      <c r="L39" s="7">
        <f t="shared" si="3"/>
        <v>53.44</v>
      </c>
      <c r="M39" s="7">
        <f t="shared" si="8"/>
        <v>0</v>
      </c>
      <c r="N39" s="7">
        <f t="shared" si="5"/>
        <v>53.44</v>
      </c>
      <c r="O39" s="125">
        <f t="shared" si="6"/>
        <v>0</v>
      </c>
    </row>
    <row r="40" spans="1:15" ht="25.5" x14ac:dyDescent="0.25">
      <c r="A40" s="113" t="s">
        <v>185</v>
      </c>
      <c r="B40" s="127" t="s">
        <v>182</v>
      </c>
      <c r="C40" s="115" t="s">
        <v>13</v>
      </c>
      <c r="D40" s="162">
        <v>22.92455</v>
      </c>
      <c r="E40" s="116">
        <v>36.51</v>
      </c>
      <c r="F40" s="117"/>
      <c r="G40" s="7">
        <v>36.51</v>
      </c>
      <c r="H40" s="39"/>
      <c r="I40" s="7">
        <v>0</v>
      </c>
      <c r="J40" s="124">
        <f t="shared" si="7"/>
        <v>36.51</v>
      </c>
      <c r="K40" s="47">
        <f t="shared" si="2"/>
        <v>0</v>
      </c>
      <c r="L40" s="7">
        <f t="shared" si="3"/>
        <v>836.98</v>
      </c>
      <c r="M40" s="7">
        <f t="shared" si="8"/>
        <v>0</v>
      </c>
      <c r="N40" s="7">
        <f t="shared" si="5"/>
        <v>836.98</v>
      </c>
      <c r="O40" s="125">
        <f t="shared" si="6"/>
        <v>0</v>
      </c>
    </row>
    <row r="41" spans="1:15" x14ac:dyDescent="0.25">
      <c r="A41" s="113"/>
      <c r="B41" s="127"/>
      <c r="C41" s="115"/>
      <c r="D41" s="116"/>
      <c r="E41" s="116"/>
      <c r="F41" s="117"/>
      <c r="G41" s="117"/>
      <c r="H41" s="126"/>
      <c r="I41" s="7"/>
      <c r="J41" s="8"/>
      <c r="K41" s="47"/>
      <c r="L41" s="9">
        <f>SUM(L22,L34)</f>
        <v>5432.74</v>
      </c>
      <c r="M41" s="9">
        <f>SUM(M22:M40)</f>
        <v>0</v>
      </c>
      <c r="N41" s="9">
        <f>SUM(N22:N40)</f>
        <v>5432.74</v>
      </c>
      <c r="O41" s="106"/>
    </row>
    <row r="42" spans="1:15" x14ac:dyDescent="0.25">
      <c r="A42" s="161">
        <v>4</v>
      </c>
      <c r="B42" s="160" t="s">
        <v>122</v>
      </c>
      <c r="C42" s="108"/>
      <c r="D42" s="109"/>
      <c r="E42" s="107"/>
      <c r="F42" s="110"/>
      <c r="G42" s="110"/>
      <c r="H42" s="111"/>
      <c r="I42" s="42"/>
      <c r="J42" s="47"/>
      <c r="K42" s="59"/>
      <c r="L42" s="45"/>
      <c r="M42" s="42"/>
      <c r="N42" s="42"/>
      <c r="O42" s="96">
        <f>SUM(O43:O57)</f>
        <v>0</v>
      </c>
    </row>
    <row r="43" spans="1:15" x14ac:dyDescent="0.25">
      <c r="A43" s="132" t="s">
        <v>17</v>
      </c>
      <c r="B43" s="133" t="s">
        <v>123</v>
      </c>
      <c r="C43" s="134"/>
      <c r="D43" s="135"/>
      <c r="E43" s="135"/>
      <c r="F43" s="136"/>
      <c r="G43" s="51"/>
      <c r="H43" s="52">
        <v>42.63</v>
      </c>
      <c r="I43" s="48"/>
      <c r="J43" s="49"/>
      <c r="K43" s="49"/>
      <c r="L43" s="50">
        <f>SUM(L44:L49)</f>
        <v>1681.3799999999999</v>
      </c>
      <c r="M43" s="50">
        <f>SUM(M44:M49)</f>
        <v>0</v>
      </c>
      <c r="N43" s="50">
        <f>SUM(N44:N49)</f>
        <v>1681.3799999999999</v>
      </c>
      <c r="O43" s="137"/>
    </row>
    <row r="44" spans="1:15" ht="51" x14ac:dyDescent="0.25">
      <c r="A44" s="113" t="s">
        <v>124</v>
      </c>
      <c r="B44" s="127" t="s">
        <v>135</v>
      </c>
      <c r="C44" s="115" t="s">
        <v>8</v>
      </c>
      <c r="D44" s="162">
        <v>26.571100000000001</v>
      </c>
      <c r="E44" s="116">
        <v>18.72</v>
      </c>
      <c r="F44" s="117"/>
      <c r="G44" s="7">
        <v>18.72</v>
      </c>
      <c r="H44" s="126"/>
      <c r="I44" s="7">
        <v>0</v>
      </c>
      <c r="J44" s="8">
        <f>I44+G44</f>
        <v>18.72</v>
      </c>
      <c r="K44" s="47">
        <f t="shared" ref="K44:K49" si="15">E44-J44</f>
        <v>0</v>
      </c>
      <c r="L44" s="7">
        <f t="shared" ref="L44:L55" si="16">ROUND(E44*D44,2)</f>
        <v>497.41</v>
      </c>
      <c r="M44" s="7">
        <f t="shared" ref="M44:M55" si="17">ROUND(I44*D44,2)</f>
        <v>0</v>
      </c>
      <c r="N44" s="7">
        <f t="shared" ref="N44:N55" si="18">ROUND(J44*D44,2)</f>
        <v>497.41</v>
      </c>
      <c r="O44" s="125">
        <f t="shared" ref="O44:O49" si="19">L44-N44</f>
        <v>0</v>
      </c>
    </row>
    <row r="45" spans="1:15" ht="38.25" x14ac:dyDescent="0.25">
      <c r="A45" s="113" t="s">
        <v>125</v>
      </c>
      <c r="B45" s="127" t="s">
        <v>121</v>
      </c>
      <c r="C45" s="115" t="s">
        <v>19</v>
      </c>
      <c r="D45" s="162">
        <v>8.2794000000000008</v>
      </c>
      <c r="E45" s="116">
        <v>38.200000000000003</v>
      </c>
      <c r="F45" s="117"/>
      <c r="G45" s="148">
        <v>38.200000000000003</v>
      </c>
      <c r="H45" s="39">
        <v>15.73</v>
      </c>
      <c r="I45" s="148">
        <v>0</v>
      </c>
      <c r="J45" s="8">
        <f t="shared" ref="J45:J49" si="20">I45+G45</f>
        <v>38.200000000000003</v>
      </c>
      <c r="K45" s="47">
        <f t="shared" si="15"/>
        <v>0</v>
      </c>
      <c r="L45" s="7">
        <f t="shared" si="16"/>
        <v>316.27</v>
      </c>
      <c r="M45" s="7">
        <f t="shared" si="17"/>
        <v>0</v>
      </c>
      <c r="N45" s="7">
        <f t="shared" si="18"/>
        <v>316.27</v>
      </c>
      <c r="O45" s="125">
        <f t="shared" si="19"/>
        <v>0</v>
      </c>
    </row>
    <row r="46" spans="1:15" ht="38.25" x14ac:dyDescent="0.25">
      <c r="A46" s="113" t="s">
        <v>126</v>
      </c>
      <c r="B46" s="127" t="s">
        <v>119</v>
      </c>
      <c r="C46" s="115" t="s">
        <v>19</v>
      </c>
      <c r="D46" s="162">
        <v>12.4552</v>
      </c>
      <c r="E46" s="116">
        <v>21.8</v>
      </c>
      <c r="F46" s="117"/>
      <c r="G46" s="148">
        <v>21.8</v>
      </c>
      <c r="H46" s="39">
        <v>47.99</v>
      </c>
      <c r="I46" s="148">
        <v>0</v>
      </c>
      <c r="J46" s="8">
        <f t="shared" si="20"/>
        <v>21.8</v>
      </c>
      <c r="K46" s="47">
        <f t="shared" si="15"/>
        <v>0</v>
      </c>
      <c r="L46" s="7">
        <f t="shared" si="16"/>
        <v>271.52</v>
      </c>
      <c r="M46" s="7">
        <f t="shared" si="17"/>
        <v>0</v>
      </c>
      <c r="N46" s="7">
        <f t="shared" si="18"/>
        <v>271.52</v>
      </c>
      <c r="O46" s="125">
        <f t="shared" si="19"/>
        <v>0</v>
      </c>
    </row>
    <row r="47" spans="1:15" ht="38.25" x14ac:dyDescent="0.25">
      <c r="A47" s="113" t="s">
        <v>127</v>
      </c>
      <c r="B47" s="127" t="s">
        <v>187</v>
      </c>
      <c r="C47" s="115" t="s">
        <v>19</v>
      </c>
      <c r="D47" s="162">
        <v>7.2686000000000002</v>
      </c>
      <c r="E47" s="116">
        <v>29.8</v>
      </c>
      <c r="F47" s="117"/>
      <c r="G47" s="148">
        <v>29.8</v>
      </c>
      <c r="H47" s="39"/>
      <c r="I47" s="148">
        <v>0</v>
      </c>
      <c r="J47" s="8">
        <f t="shared" si="20"/>
        <v>29.8</v>
      </c>
      <c r="K47" s="47">
        <f t="shared" si="15"/>
        <v>0</v>
      </c>
      <c r="L47" s="7">
        <f t="shared" si="16"/>
        <v>216.6</v>
      </c>
      <c r="M47" s="7">
        <f t="shared" si="17"/>
        <v>0</v>
      </c>
      <c r="N47" s="7">
        <f t="shared" si="18"/>
        <v>216.6</v>
      </c>
      <c r="O47" s="125">
        <f t="shared" si="19"/>
        <v>0</v>
      </c>
    </row>
    <row r="48" spans="1:15" ht="25.5" x14ac:dyDescent="0.25">
      <c r="A48" s="113" t="s">
        <v>128</v>
      </c>
      <c r="B48" s="114" t="s">
        <v>114</v>
      </c>
      <c r="C48" s="115" t="s">
        <v>11</v>
      </c>
      <c r="D48" s="162">
        <v>334.18</v>
      </c>
      <c r="E48" s="116">
        <v>0.88</v>
      </c>
      <c r="F48" s="117"/>
      <c r="G48" s="148">
        <v>0.88</v>
      </c>
      <c r="H48" s="39">
        <v>938.58</v>
      </c>
      <c r="I48" s="148">
        <v>0</v>
      </c>
      <c r="J48" s="8">
        <f t="shared" si="20"/>
        <v>0.88</v>
      </c>
      <c r="K48" s="47">
        <f t="shared" si="15"/>
        <v>0</v>
      </c>
      <c r="L48" s="7">
        <f t="shared" si="16"/>
        <v>294.08</v>
      </c>
      <c r="M48" s="7">
        <f t="shared" si="17"/>
        <v>0</v>
      </c>
      <c r="N48" s="7">
        <f t="shared" si="18"/>
        <v>294.08</v>
      </c>
      <c r="O48" s="125">
        <f t="shared" si="19"/>
        <v>0</v>
      </c>
    </row>
    <row r="49" spans="1:15" x14ac:dyDescent="0.25">
      <c r="A49" s="113" t="s">
        <v>186</v>
      </c>
      <c r="B49" s="127" t="s">
        <v>115</v>
      </c>
      <c r="C49" s="115" t="s">
        <v>11</v>
      </c>
      <c r="D49" s="162">
        <v>97.16</v>
      </c>
      <c r="E49" s="116">
        <v>0.88</v>
      </c>
      <c r="F49" s="117"/>
      <c r="G49" s="148">
        <v>0.88</v>
      </c>
      <c r="H49" s="126"/>
      <c r="I49" s="148">
        <v>0</v>
      </c>
      <c r="J49" s="8">
        <f t="shared" si="20"/>
        <v>0.88</v>
      </c>
      <c r="K49" s="47">
        <f t="shared" si="15"/>
        <v>0</v>
      </c>
      <c r="L49" s="7">
        <f t="shared" si="16"/>
        <v>85.5</v>
      </c>
      <c r="M49" s="7">
        <f t="shared" si="17"/>
        <v>0</v>
      </c>
      <c r="N49" s="7">
        <f t="shared" si="18"/>
        <v>85.5</v>
      </c>
      <c r="O49" s="128">
        <f t="shared" si="19"/>
        <v>0</v>
      </c>
    </row>
    <row r="50" spans="1:15" x14ac:dyDescent="0.25">
      <c r="A50" s="132" t="s">
        <v>18</v>
      </c>
      <c r="B50" s="133" t="s">
        <v>129</v>
      </c>
      <c r="C50" s="134"/>
      <c r="D50" s="135"/>
      <c r="E50" s="135"/>
      <c r="F50" s="136"/>
      <c r="G50" s="51"/>
      <c r="H50" s="52">
        <v>42.63</v>
      </c>
      <c r="I50" s="48"/>
      <c r="J50" s="49"/>
      <c r="K50" s="49"/>
      <c r="L50" s="50">
        <f>SUM(L51:L57)</f>
        <v>1943.08</v>
      </c>
      <c r="M50" s="50">
        <f>SUM(M51:M57)</f>
        <v>0</v>
      </c>
      <c r="N50" s="50">
        <f>SUM(N51:N57)</f>
        <v>1943.08</v>
      </c>
      <c r="O50" s="137"/>
    </row>
    <row r="51" spans="1:15" ht="51" x14ac:dyDescent="0.25">
      <c r="A51" s="113" t="s">
        <v>130</v>
      </c>
      <c r="B51" s="127" t="s">
        <v>135</v>
      </c>
      <c r="C51" s="115" t="s">
        <v>8</v>
      </c>
      <c r="D51" s="177">
        <v>26.571071999999997</v>
      </c>
      <c r="E51" s="116">
        <v>10.08</v>
      </c>
      <c r="F51" s="117"/>
      <c r="G51" s="7">
        <v>10.08</v>
      </c>
      <c r="H51" s="39">
        <v>938.58</v>
      </c>
      <c r="I51" s="7">
        <v>0</v>
      </c>
      <c r="J51" s="8">
        <f>G51+I51</f>
        <v>10.08</v>
      </c>
      <c r="K51" s="47">
        <f t="shared" ref="K51:K55" si="21">E51-J51</f>
        <v>0</v>
      </c>
      <c r="L51" s="7">
        <f t="shared" si="16"/>
        <v>267.83999999999997</v>
      </c>
      <c r="M51" s="7">
        <f t="shared" si="17"/>
        <v>0</v>
      </c>
      <c r="N51" s="7">
        <f t="shared" si="18"/>
        <v>267.83999999999997</v>
      </c>
      <c r="O51" s="125">
        <f t="shared" ref="O51:O55" si="22">L51-N51</f>
        <v>0</v>
      </c>
    </row>
    <row r="52" spans="1:15" ht="38.25" x14ac:dyDescent="0.25">
      <c r="A52" s="113" t="s">
        <v>131</v>
      </c>
      <c r="B52" s="127" t="s">
        <v>119</v>
      </c>
      <c r="C52" s="115" t="s">
        <v>19</v>
      </c>
      <c r="D52" s="177">
        <v>12.45519</v>
      </c>
      <c r="E52" s="116">
        <v>18.100000000000001</v>
      </c>
      <c r="F52" s="117"/>
      <c r="G52" s="7">
        <v>18.100000000000001</v>
      </c>
      <c r="H52" s="39">
        <v>7.5</v>
      </c>
      <c r="I52" s="7">
        <v>0</v>
      </c>
      <c r="J52" s="8">
        <f>G52+I52</f>
        <v>18.100000000000001</v>
      </c>
      <c r="K52" s="47">
        <f t="shared" si="21"/>
        <v>0</v>
      </c>
      <c r="L52" s="7">
        <f t="shared" si="16"/>
        <v>225.44</v>
      </c>
      <c r="M52" s="7">
        <f t="shared" si="17"/>
        <v>0</v>
      </c>
      <c r="N52" s="7">
        <f t="shared" si="18"/>
        <v>225.44</v>
      </c>
      <c r="O52" s="125">
        <f t="shared" si="22"/>
        <v>0</v>
      </c>
    </row>
    <row r="53" spans="1:15" ht="38.25" x14ac:dyDescent="0.25">
      <c r="A53" s="113" t="s">
        <v>132</v>
      </c>
      <c r="B53" s="127" t="s">
        <v>120</v>
      </c>
      <c r="C53" s="115" t="s">
        <v>19</v>
      </c>
      <c r="D53" s="177">
        <v>10.216866000000001</v>
      </c>
      <c r="E53" s="116">
        <v>33.6</v>
      </c>
      <c r="F53" s="117"/>
      <c r="G53" s="10">
        <v>33.6</v>
      </c>
      <c r="H53" s="126"/>
      <c r="I53" s="10">
        <v>0</v>
      </c>
      <c r="J53" s="8">
        <f t="shared" ref="J53:J55" si="23">G53+I53</f>
        <v>33.6</v>
      </c>
      <c r="K53" s="47">
        <f t="shared" si="21"/>
        <v>0</v>
      </c>
      <c r="L53" s="7">
        <f t="shared" si="16"/>
        <v>343.29</v>
      </c>
      <c r="M53" s="7">
        <f t="shared" si="17"/>
        <v>0</v>
      </c>
      <c r="N53" s="7">
        <f t="shared" si="18"/>
        <v>343.29</v>
      </c>
      <c r="O53" s="125">
        <f t="shared" si="22"/>
        <v>0</v>
      </c>
    </row>
    <row r="54" spans="1:15" ht="38.25" x14ac:dyDescent="0.25">
      <c r="A54" s="113" t="s">
        <v>188</v>
      </c>
      <c r="B54" s="127" t="s">
        <v>121</v>
      </c>
      <c r="C54" s="115" t="s">
        <v>19</v>
      </c>
      <c r="D54" s="177">
        <v>8.2793919999999996</v>
      </c>
      <c r="E54" s="116">
        <v>3.9</v>
      </c>
      <c r="F54" s="117"/>
      <c r="G54" s="10">
        <v>3.9</v>
      </c>
      <c r="H54" s="126"/>
      <c r="I54" s="10">
        <v>0</v>
      </c>
      <c r="J54" s="8">
        <f t="shared" si="23"/>
        <v>3.9</v>
      </c>
      <c r="K54" s="47">
        <f t="shared" si="21"/>
        <v>0</v>
      </c>
      <c r="L54" s="7">
        <f t="shared" si="16"/>
        <v>32.29</v>
      </c>
      <c r="M54" s="7">
        <f t="shared" si="17"/>
        <v>0</v>
      </c>
      <c r="N54" s="7">
        <f t="shared" si="18"/>
        <v>32.29</v>
      </c>
      <c r="O54" s="125">
        <f t="shared" si="22"/>
        <v>0</v>
      </c>
    </row>
    <row r="55" spans="1:15" ht="25.5" x14ac:dyDescent="0.25">
      <c r="A55" s="113" t="s">
        <v>133</v>
      </c>
      <c r="B55" s="127" t="s">
        <v>114</v>
      </c>
      <c r="C55" s="115" t="s">
        <v>11</v>
      </c>
      <c r="D55" s="177">
        <v>334.18417999999997</v>
      </c>
      <c r="E55" s="116">
        <v>0.55000000000000004</v>
      </c>
      <c r="F55" s="117"/>
      <c r="G55" s="10">
        <v>0.55000000000000004</v>
      </c>
      <c r="H55" s="126"/>
      <c r="I55" s="10">
        <v>0</v>
      </c>
      <c r="J55" s="8">
        <f t="shared" si="23"/>
        <v>0.55000000000000004</v>
      </c>
      <c r="K55" s="47">
        <f t="shared" si="21"/>
        <v>0</v>
      </c>
      <c r="L55" s="7">
        <f t="shared" si="16"/>
        <v>183.8</v>
      </c>
      <c r="M55" s="7">
        <f t="shared" si="17"/>
        <v>0</v>
      </c>
      <c r="N55" s="7">
        <f t="shared" si="18"/>
        <v>183.8</v>
      </c>
      <c r="O55" s="128">
        <f t="shared" si="22"/>
        <v>0</v>
      </c>
    </row>
    <row r="56" spans="1:15" x14ac:dyDescent="0.25">
      <c r="A56" s="113" t="s">
        <v>134</v>
      </c>
      <c r="B56" s="127" t="s">
        <v>115</v>
      </c>
      <c r="C56" s="115" t="s">
        <v>11</v>
      </c>
      <c r="D56" s="177">
        <v>97.162515999999997</v>
      </c>
      <c r="E56" s="116">
        <v>0.55000000000000004</v>
      </c>
      <c r="F56" s="117"/>
      <c r="G56" s="10">
        <v>0.55000000000000004</v>
      </c>
      <c r="H56" s="126"/>
      <c r="I56" s="10">
        <v>0</v>
      </c>
      <c r="J56" s="8">
        <f t="shared" ref="J56" si="24">G56+I56</f>
        <v>0.55000000000000004</v>
      </c>
      <c r="K56" s="47">
        <f t="shared" ref="K56:K68" si="25">E56-J56</f>
        <v>0</v>
      </c>
      <c r="L56" s="7">
        <f t="shared" ref="L56:L68" si="26">ROUND(E56*D56,2)</f>
        <v>53.44</v>
      </c>
      <c r="M56" s="7">
        <f t="shared" ref="M56:M68" si="27">ROUND(I56*D56,2)</f>
        <v>0</v>
      </c>
      <c r="N56" s="7">
        <f t="shared" ref="N56:N68" si="28">ROUND(J56*D56,2)</f>
        <v>53.44</v>
      </c>
      <c r="O56" s="128">
        <f t="shared" ref="O56:O68" si="29">L56-N56</f>
        <v>0</v>
      </c>
    </row>
    <row r="57" spans="1:15" ht="25.5" x14ac:dyDescent="0.25">
      <c r="A57" s="113" t="s">
        <v>189</v>
      </c>
      <c r="B57" s="127" t="s">
        <v>182</v>
      </c>
      <c r="C57" s="115" t="s">
        <v>13</v>
      </c>
      <c r="D57" s="177">
        <v>22.924770000000002</v>
      </c>
      <c r="E57" s="116">
        <v>36.51</v>
      </c>
      <c r="F57" s="117"/>
      <c r="G57" s="7">
        <v>36.51</v>
      </c>
      <c r="H57" s="39"/>
      <c r="I57" s="7">
        <v>0</v>
      </c>
      <c r="J57" s="124">
        <f t="shared" ref="J57:J61" si="30">I57+G57</f>
        <v>36.51</v>
      </c>
      <c r="K57" s="47">
        <f t="shared" si="25"/>
        <v>0</v>
      </c>
      <c r="L57" s="7">
        <f t="shared" si="26"/>
        <v>836.98</v>
      </c>
      <c r="M57" s="7">
        <f t="shared" si="27"/>
        <v>0</v>
      </c>
      <c r="N57" s="7">
        <f t="shared" si="28"/>
        <v>836.98</v>
      </c>
      <c r="O57" s="125">
        <f t="shared" si="29"/>
        <v>0</v>
      </c>
    </row>
    <row r="58" spans="1:15" x14ac:dyDescent="0.25">
      <c r="A58" s="132" t="s">
        <v>190</v>
      </c>
      <c r="B58" s="133" t="s">
        <v>191</v>
      </c>
      <c r="C58" s="134"/>
      <c r="D58" s="135"/>
      <c r="E58" s="135"/>
      <c r="F58" s="136"/>
      <c r="G58" s="51"/>
      <c r="H58" s="52">
        <v>42.63</v>
      </c>
      <c r="I58" s="48"/>
      <c r="J58" s="49"/>
      <c r="K58" s="49"/>
      <c r="L58" s="50">
        <f>SUM(L59:L61)</f>
        <v>954.3</v>
      </c>
      <c r="M58" s="50">
        <f t="shared" ref="M58:N58" si="31">SUM(M59:M61)</f>
        <v>0</v>
      </c>
      <c r="N58" s="50">
        <f t="shared" si="31"/>
        <v>954.3</v>
      </c>
      <c r="O58" s="137"/>
    </row>
    <row r="59" spans="1:15" ht="25.5" x14ac:dyDescent="0.25">
      <c r="A59" s="113" t="s">
        <v>192</v>
      </c>
      <c r="B59" s="127" t="s">
        <v>193</v>
      </c>
      <c r="C59" s="115" t="s">
        <v>13</v>
      </c>
      <c r="D59" s="177">
        <v>47.028872</v>
      </c>
      <c r="E59" s="116">
        <v>2.4</v>
      </c>
      <c r="F59" s="117"/>
      <c r="G59" s="7">
        <v>2.4</v>
      </c>
      <c r="H59" s="39"/>
      <c r="I59" s="7"/>
      <c r="J59" s="124">
        <f t="shared" si="30"/>
        <v>2.4</v>
      </c>
      <c r="K59" s="47">
        <f t="shared" si="25"/>
        <v>0</v>
      </c>
      <c r="L59" s="7">
        <f t="shared" si="26"/>
        <v>112.87</v>
      </c>
      <c r="M59" s="7">
        <f t="shared" si="27"/>
        <v>0</v>
      </c>
      <c r="N59" s="7">
        <f t="shared" si="28"/>
        <v>112.87</v>
      </c>
      <c r="O59" s="125">
        <f t="shared" si="29"/>
        <v>0</v>
      </c>
    </row>
    <row r="60" spans="1:15" ht="25.5" x14ac:dyDescent="0.25">
      <c r="A60" s="113" t="s">
        <v>194</v>
      </c>
      <c r="B60" s="127" t="s">
        <v>195</v>
      </c>
      <c r="C60" s="115" t="s">
        <v>13</v>
      </c>
      <c r="D60" s="177">
        <v>44.790548000000001</v>
      </c>
      <c r="E60" s="116">
        <v>2.4</v>
      </c>
      <c r="F60" s="117"/>
      <c r="G60" s="7">
        <v>2.4</v>
      </c>
      <c r="H60" s="39"/>
      <c r="I60" s="7"/>
      <c r="J60" s="124">
        <f t="shared" si="30"/>
        <v>2.4</v>
      </c>
      <c r="K60" s="47">
        <f t="shared" si="25"/>
        <v>0</v>
      </c>
      <c r="L60" s="7">
        <f t="shared" si="26"/>
        <v>107.5</v>
      </c>
      <c r="M60" s="7">
        <f t="shared" si="27"/>
        <v>0</v>
      </c>
      <c r="N60" s="7">
        <f t="shared" si="28"/>
        <v>107.5</v>
      </c>
      <c r="O60" s="125">
        <f t="shared" si="29"/>
        <v>0</v>
      </c>
    </row>
    <row r="61" spans="1:15" ht="25.5" x14ac:dyDescent="0.25">
      <c r="A61" s="113" t="s">
        <v>196</v>
      </c>
      <c r="B61" s="127" t="s">
        <v>197</v>
      </c>
      <c r="C61" s="115" t="s">
        <v>13</v>
      </c>
      <c r="D61" s="177">
        <v>46.451240000000006</v>
      </c>
      <c r="E61" s="116">
        <v>15.8</v>
      </c>
      <c r="F61" s="117"/>
      <c r="G61" s="7">
        <v>15.8</v>
      </c>
      <c r="H61" s="39"/>
      <c r="I61" s="7"/>
      <c r="J61" s="124">
        <f t="shared" si="30"/>
        <v>15.8</v>
      </c>
      <c r="K61" s="47">
        <f t="shared" si="25"/>
        <v>0</v>
      </c>
      <c r="L61" s="7">
        <f t="shared" si="26"/>
        <v>733.93</v>
      </c>
      <c r="M61" s="7">
        <f t="shared" si="27"/>
        <v>0</v>
      </c>
      <c r="N61" s="7">
        <f t="shared" si="28"/>
        <v>733.93</v>
      </c>
      <c r="O61" s="125">
        <f t="shared" si="29"/>
        <v>0</v>
      </c>
    </row>
    <row r="62" spans="1:15" x14ac:dyDescent="0.25">
      <c r="A62" s="132" t="s">
        <v>198</v>
      </c>
      <c r="B62" s="133" t="s">
        <v>378</v>
      </c>
      <c r="C62" s="134"/>
      <c r="D62" s="135"/>
      <c r="E62" s="135"/>
      <c r="F62" s="136"/>
      <c r="G62" s="51"/>
      <c r="H62" s="52">
        <v>42.63</v>
      </c>
      <c r="I62" s="48"/>
      <c r="J62" s="49"/>
      <c r="K62" s="49"/>
      <c r="L62" s="50">
        <f t="shared" ref="L62:M62" si="32">SUM(L63:L68)</f>
        <v>1630.21</v>
      </c>
      <c r="M62" s="50">
        <f t="shared" si="32"/>
        <v>0</v>
      </c>
      <c r="N62" s="50">
        <f>SUM(N63:N68)</f>
        <v>1630.21</v>
      </c>
      <c r="O62" s="137"/>
    </row>
    <row r="63" spans="1:15" ht="25.5" x14ac:dyDescent="0.25">
      <c r="A63" s="113" t="s">
        <v>199</v>
      </c>
      <c r="B63" s="127" t="s">
        <v>205</v>
      </c>
      <c r="C63" s="178" t="s">
        <v>8</v>
      </c>
      <c r="D63" s="177">
        <v>31.661453999999999</v>
      </c>
      <c r="E63" s="179">
        <v>11.06</v>
      </c>
      <c r="F63" s="117"/>
      <c r="G63" s="7">
        <v>11.06</v>
      </c>
      <c r="H63" s="39"/>
      <c r="I63" s="7"/>
      <c r="J63" s="124">
        <f>SUM(G63:I63)</f>
        <v>11.06</v>
      </c>
      <c r="K63" s="47">
        <f t="shared" si="25"/>
        <v>0</v>
      </c>
      <c r="L63" s="7">
        <f t="shared" si="26"/>
        <v>350.18</v>
      </c>
      <c r="M63" s="7">
        <f t="shared" si="27"/>
        <v>0</v>
      </c>
      <c r="N63" s="7">
        <f t="shared" si="28"/>
        <v>350.18</v>
      </c>
      <c r="O63" s="125">
        <f t="shared" si="29"/>
        <v>0</v>
      </c>
    </row>
    <row r="64" spans="1:15" ht="38.25" x14ac:dyDescent="0.25">
      <c r="A64" s="113" t="s">
        <v>200</v>
      </c>
      <c r="B64" s="127" t="s">
        <v>206</v>
      </c>
      <c r="C64" s="178" t="s">
        <v>210</v>
      </c>
      <c r="D64" s="177">
        <v>10.589920000000001</v>
      </c>
      <c r="E64" s="179">
        <v>17.8</v>
      </c>
      <c r="F64" s="117"/>
      <c r="G64" s="7">
        <v>17.8</v>
      </c>
      <c r="H64" s="39"/>
      <c r="I64" s="7"/>
      <c r="J64" s="124">
        <f t="shared" ref="J64:J68" si="33">SUM(G64:I64)</f>
        <v>17.8</v>
      </c>
      <c r="K64" s="47">
        <f t="shared" si="25"/>
        <v>0</v>
      </c>
      <c r="L64" s="7">
        <f t="shared" si="26"/>
        <v>188.5</v>
      </c>
      <c r="M64" s="7">
        <f t="shared" si="27"/>
        <v>0</v>
      </c>
      <c r="N64" s="7">
        <f t="shared" si="28"/>
        <v>188.5</v>
      </c>
      <c r="O64" s="125">
        <f t="shared" si="29"/>
        <v>0</v>
      </c>
    </row>
    <row r="65" spans="1:18" ht="38.25" x14ac:dyDescent="0.25">
      <c r="A65" s="113" t="s">
        <v>201</v>
      </c>
      <c r="B65" s="127" t="s">
        <v>207</v>
      </c>
      <c r="C65" s="178" t="s">
        <v>210</v>
      </c>
      <c r="D65" s="177">
        <v>9.0977040000000002</v>
      </c>
      <c r="E65" s="179">
        <v>12.4</v>
      </c>
      <c r="F65" s="117"/>
      <c r="G65" s="7">
        <v>12.4</v>
      </c>
      <c r="H65" s="39"/>
      <c r="I65" s="7"/>
      <c r="J65" s="124">
        <f t="shared" si="33"/>
        <v>12.4</v>
      </c>
      <c r="K65" s="47">
        <f t="shared" si="25"/>
        <v>0</v>
      </c>
      <c r="L65" s="7">
        <f t="shared" si="26"/>
        <v>112.81</v>
      </c>
      <c r="M65" s="7">
        <f t="shared" si="27"/>
        <v>0</v>
      </c>
      <c r="N65" s="7">
        <f t="shared" si="28"/>
        <v>112.81</v>
      </c>
      <c r="O65" s="125">
        <f t="shared" si="29"/>
        <v>0</v>
      </c>
    </row>
    <row r="66" spans="1:18" ht="38.25" x14ac:dyDescent="0.25">
      <c r="A66" s="113" t="s">
        <v>202</v>
      </c>
      <c r="B66" s="127" t="s">
        <v>208</v>
      </c>
      <c r="C66" s="178" t="s">
        <v>210</v>
      </c>
      <c r="D66" s="177">
        <v>7.4129440000000004</v>
      </c>
      <c r="E66" s="179">
        <v>58.6</v>
      </c>
      <c r="F66" s="117"/>
      <c r="G66" s="7">
        <v>58.6</v>
      </c>
      <c r="H66" s="39"/>
      <c r="I66" s="7"/>
      <c r="J66" s="124">
        <f t="shared" si="33"/>
        <v>58.6</v>
      </c>
      <c r="K66" s="47">
        <f t="shared" si="25"/>
        <v>0</v>
      </c>
      <c r="L66" s="7">
        <f t="shared" si="26"/>
        <v>434.4</v>
      </c>
      <c r="M66" s="7">
        <f t="shared" si="27"/>
        <v>0</v>
      </c>
      <c r="N66" s="7">
        <f t="shared" si="28"/>
        <v>434.4</v>
      </c>
      <c r="O66" s="125">
        <f t="shared" si="29"/>
        <v>0</v>
      </c>
    </row>
    <row r="67" spans="1:18" ht="25.5" x14ac:dyDescent="0.25">
      <c r="A67" s="113" t="s">
        <v>203</v>
      </c>
      <c r="B67" s="127" t="s">
        <v>114</v>
      </c>
      <c r="C67" s="178" t="s">
        <v>11</v>
      </c>
      <c r="D67" s="177">
        <v>334.18417999999997</v>
      </c>
      <c r="E67" s="179">
        <v>1.1100000000000001</v>
      </c>
      <c r="F67" s="117"/>
      <c r="G67" s="7">
        <v>1.1100000000000001</v>
      </c>
      <c r="H67" s="39"/>
      <c r="I67" s="7"/>
      <c r="J67" s="124">
        <f t="shared" si="33"/>
        <v>1.1100000000000001</v>
      </c>
      <c r="K67" s="47">
        <f t="shared" si="25"/>
        <v>0</v>
      </c>
      <c r="L67" s="7">
        <f t="shared" si="26"/>
        <v>370.94</v>
      </c>
      <c r="M67" s="7">
        <f t="shared" si="27"/>
        <v>0</v>
      </c>
      <c r="N67" s="7">
        <f t="shared" si="28"/>
        <v>370.94</v>
      </c>
      <c r="O67" s="125">
        <f t="shared" si="29"/>
        <v>0</v>
      </c>
    </row>
    <row r="68" spans="1:18" ht="25.5" x14ac:dyDescent="0.25">
      <c r="A68" s="113" t="s">
        <v>204</v>
      </c>
      <c r="B68" s="127" t="s">
        <v>209</v>
      </c>
      <c r="C68" s="178" t="s">
        <v>11</v>
      </c>
      <c r="D68" s="177">
        <v>156.20132000000001</v>
      </c>
      <c r="E68" s="179">
        <v>1.1100000000000001</v>
      </c>
      <c r="F68" s="117"/>
      <c r="G68" s="7">
        <v>1.1100000000000001</v>
      </c>
      <c r="H68" s="39"/>
      <c r="I68" s="7"/>
      <c r="J68" s="124">
        <f t="shared" si="33"/>
        <v>1.1100000000000001</v>
      </c>
      <c r="K68" s="47">
        <f t="shared" si="25"/>
        <v>0</v>
      </c>
      <c r="L68" s="7">
        <f t="shared" si="26"/>
        <v>173.38</v>
      </c>
      <c r="M68" s="7">
        <f t="shared" si="27"/>
        <v>0</v>
      </c>
      <c r="N68" s="7">
        <f t="shared" si="28"/>
        <v>173.38</v>
      </c>
      <c r="O68" s="125">
        <f t="shared" si="29"/>
        <v>0</v>
      </c>
    </row>
    <row r="69" spans="1:18" x14ac:dyDescent="0.25">
      <c r="A69" s="113"/>
      <c r="B69" s="127"/>
      <c r="C69" s="115"/>
      <c r="D69" s="116"/>
      <c r="E69" s="116"/>
      <c r="F69" s="117"/>
      <c r="G69" s="38"/>
      <c r="H69" s="39"/>
      <c r="I69" s="10"/>
      <c r="J69" s="8"/>
      <c r="K69" s="47"/>
      <c r="L69" s="9">
        <f>SUM(L50,L43,L58,L62)</f>
        <v>6208.97</v>
      </c>
      <c r="M69" s="9">
        <f>SUM(M50,M43,M62,M58)</f>
        <v>0</v>
      </c>
      <c r="N69" s="9">
        <f>SUM(N50,N43,N62,N58)</f>
        <v>6208.97</v>
      </c>
      <c r="O69" s="106"/>
      <c r="Q69">
        <v>3624.46</v>
      </c>
      <c r="R69">
        <v>2584.5100000000002</v>
      </c>
    </row>
    <row r="70" spans="1:18" x14ac:dyDescent="0.25">
      <c r="A70" s="161">
        <v>5</v>
      </c>
      <c r="B70" s="160" t="s">
        <v>20</v>
      </c>
      <c r="C70" s="108"/>
      <c r="D70" s="109"/>
      <c r="E70" s="107"/>
      <c r="F70" s="110"/>
      <c r="G70" s="44"/>
      <c r="H70" s="45">
        <v>938.58</v>
      </c>
      <c r="I70" s="46"/>
      <c r="J70" s="47"/>
      <c r="K70" s="59"/>
      <c r="L70" s="42"/>
      <c r="M70" s="42"/>
      <c r="N70" s="42"/>
      <c r="O70" s="96">
        <f>SUM(O71:O71)</f>
        <v>0</v>
      </c>
      <c r="R70">
        <f>SUM(Q69:R69)</f>
        <v>6208.97</v>
      </c>
    </row>
    <row r="71" spans="1:18" ht="51" x14ac:dyDescent="0.25">
      <c r="A71" s="113" t="s">
        <v>21</v>
      </c>
      <c r="B71" s="114" t="s">
        <v>136</v>
      </c>
      <c r="C71" s="115" t="s">
        <v>8</v>
      </c>
      <c r="D71" s="177">
        <v>55.873862000000003</v>
      </c>
      <c r="E71" s="179">
        <v>153.63999999999999</v>
      </c>
      <c r="F71" s="117"/>
      <c r="G71" s="121">
        <v>153.63999999999999</v>
      </c>
      <c r="H71" s="126"/>
      <c r="I71" s="10">
        <v>0</v>
      </c>
      <c r="J71" s="8">
        <f t="shared" ref="J71" si="34">G71+I71</f>
        <v>153.63999999999999</v>
      </c>
      <c r="K71" s="47">
        <f>E71-J71</f>
        <v>0</v>
      </c>
      <c r="L71" s="7">
        <f>ROUND(E71*D71,2)</f>
        <v>8584.4599999999991</v>
      </c>
      <c r="M71" s="7">
        <f>ROUND(I71*D71,2)</f>
        <v>0</v>
      </c>
      <c r="N71" s="7">
        <f>ROUND(J71*D71,2)</f>
        <v>8584.4599999999991</v>
      </c>
      <c r="O71" s="125">
        <f t="shared" ref="O71" si="35">L71-N71</f>
        <v>0</v>
      </c>
    </row>
    <row r="72" spans="1:18" x14ac:dyDescent="0.25">
      <c r="A72" s="113"/>
      <c r="B72" s="114"/>
      <c r="C72" s="115"/>
      <c r="D72" s="116"/>
      <c r="E72" s="116"/>
      <c r="F72" s="117"/>
      <c r="G72" s="38"/>
      <c r="H72" s="126"/>
      <c r="I72" s="10"/>
      <c r="J72" s="8"/>
      <c r="K72" s="47"/>
      <c r="L72" s="9">
        <f>SUM(L71:L71)</f>
        <v>8584.4599999999991</v>
      </c>
      <c r="M72" s="9">
        <f>SUM(M71:M71)</f>
        <v>0</v>
      </c>
      <c r="N72" s="9">
        <f>SUM(N71:N71)</f>
        <v>8584.4599999999991</v>
      </c>
      <c r="O72" s="106"/>
    </row>
    <row r="73" spans="1:18" x14ac:dyDescent="0.25">
      <c r="A73" s="161">
        <v>6</v>
      </c>
      <c r="B73" s="160" t="s">
        <v>14</v>
      </c>
      <c r="C73" s="108"/>
      <c r="D73" s="109"/>
      <c r="E73" s="107"/>
      <c r="F73" s="110"/>
      <c r="G73" s="44"/>
      <c r="H73" s="45">
        <v>85.18</v>
      </c>
      <c r="I73" s="46"/>
      <c r="J73" s="47"/>
      <c r="K73" s="59"/>
      <c r="L73" s="42"/>
      <c r="M73" s="42"/>
      <c r="N73" s="42"/>
      <c r="O73" s="96">
        <f>SUM(O74:O77)</f>
        <v>0</v>
      </c>
    </row>
    <row r="74" spans="1:18" ht="25.5" x14ac:dyDescent="0.25">
      <c r="A74" s="113" t="s">
        <v>22</v>
      </c>
      <c r="B74" s="127" t="s">
        <v>139</v>
      </c>
      <c r="C74" s="115" t="s">
        <v>8</v>
      </c>
      <c r="D74" s="177">
        <v>29.772116</v>
      </c>
      <c r="E74" s="179">
        <v>316.05</v>
      </c>
      <c r="F74" s="117"/>
      <c r="G74" s="117">
        <v>0</v>
      </c>
      <c r="H74" s="126"/>
      <c r="I74" s="10">
        <v>316.05</v>
      </c>
      <c r="J74" s="8">
        <f>I74+G74</f>
        <v>316.05</v>
      </c>
      <c r="K74" s="47">
        <f t="shared" ref="K74:K77" si="36">E74-J74</f>
        <v>0</v>
      </c>
      <c r="L74" s="164">
        <f>ROUND(E74*D74,2)</f>
        <v>9409.48</v>
      </c>
      <c r="M74" s="7">
        <f>ROUND(I74*D74,2)</f>
        <v>9409.48</v>
      </c>
      <c r="N74" s="7">
        <f>ROUND(J74*D74,2)</f>
        <v>9409.48</v>
      </c>
      <c r="O74" s="128">
        <f t="shared" ref="O74:O77" si="37">L74-N74</f>
        <v>0</v>
      </c>
    </row>
    <row r="75" spans="1:18" ht="25.5" x14ac:dyDescent="0.25">
      <c r="A75" s="113" t="s">
        <v>23</v>
      </c>
      <c r="B75" s="127" t="s">
        <v>140</v>
      </c>
      <c r="C75" s="115" t="s">
        <v>13</v>
      </c>
      <c r="D75" s="177">
        <v>42.492054000000003</v>
      </c>
      <c r="E75" s="179">
        <v>16</v>
      </c>
      <c r="F75" s="117"/>
      <c r="G75" s="8">
        <v>16</v>
      </c>
      <c r="H75" s="126"/>
      <c r="I75" s="8">
        <v>0</v>
      </c>
      <c r="J75" s="8">
        <f t="shared" ref="J75:J77" si="38">I75+G75</f>
        <v>16</v>
      </c>
      <c r="K75" s="47">
        <f t="shared" si="36"/>
        <v>0</v>
      </c>
      <c r="L75" s="164">
        <f>ROUND(E75*D75,2)</f>
        <v>679.87</v>
      </c>
      <c r="M75" s="7">
        <f>ROUND(I75*D75,2)</f>
        <v>0</v>
      </c>
      <c r="N75" s="7">
        <f t="shared" ref="N75:N77" si="39">ROUND(J75*D75,2)</f>
        <v>679.87</v>
      </c>
      <c r="O75" s="128">
        <f t="shared" si="37"/>
        <v>0</v>
      </c>
    </row>
    <row r="76" spans="1:18" ht="25.5" x14ac:dyDescent="0.25">
      <c r="A76" s="113" t="s">
        <v>137</v>
      </c>
      <c r="B76" s="127" t="s">
        <v>211</v>
      </c>
      <c r="C76" s="115" t="s">
        <v>8</v>
      </c>
      <c r="D76" s="177">
        <v>25.463944000000001</v>
      </c>
      <c r="E76" s="179">
        <v>8.83</v>
      </c>
      <c r="F76" s="117"/>
      <c r="G76" s="117">
        <v>8.83</v>
      </c>
      <c r="H76" s="126"/>
      <c r="I76" s="8">
        <v>0</v>
      </c>
      <c r="J76" s="8">
        <f t="shared" si="38"/>
        <v>8.83</v>
      </c>
      <c r="K76" s="47">
        <f t="shared" si="36"/>
        <v>0</v>
      </c>
      <c r="L76" s="164">
        <f t="shared" ref="L76:L77" si="40">ROUND(E76*D76,2)</f>
        <v>224.85</v>
      </c>
      <c r="M76" s="7">
        <f t="shared" ref="M76:M77" si="41">ROUND(I76*D76,2)</f>
        <v>0</v>
      </c>
      <c r="N76" s="7">
        <f t="shared" si="39"/>
        <v>224.85</v>
      </c>
      <c r="O76" s="128">
        <f t="shared" si="37"/>
        <v>0</v>
      </c>
    </row>
    <row r="77" spans="1:18" ht="51" x14ac:dyDescent="0.25">
      <c r="A77" s="113" t="s">
        <v>138</v>
      </c>
      <c r="B77" s="127" t="s">
        <v>212</v>
      </c>
      <c r="C77" s="115" t="s">
        <v>13</v>
      </c>
      <c r="D77" s="177">
        <v>51.830438000000001</v>
      </c>
      <c r="E77" s="179">
        <f>118.27</f>
        <v>118.27</v>
      </c>
      <c r="F77" s="117"/>
      <c r="G77" s="8">
        <v>118.27</v>
      </c>
      <c r="H77" s="126"/>
      <c r="I77" s="8">
        <v>0</v>
      </c>
      <c r="J77" s="8">
        <f t="shared" si="38"/>
        <v>118.27</v>
      </c>
      <c r="K77" s="47">
        <f t="shared" si="36"/>
        <v>0</v>
      </c>
      <c r="L77" s="164">
        <f t="shared" si="40"/>
        <v>6129.99</v>
      </c>
      <c r="M77" s="7">
        <f t="shared" si="41"/>
        <v>0</v>
      </c>
      <c r="N77" s="7">
        <f t="shared" si="39"/>
        <v>6129.99</v>
      </c>
      <c r="O77" s="125">
        <f t="shared" si="37"/>
        <v>0</v>
      </c>
    </row>
    <row r="78" spans="1:18" x14ac:dyDescent="0.25">
      <c r="A78" s="113"/>
      <c r="B78" s="127"/>
      <c r="C78" s="115"/>
      <c r="D78" s="116"/>
      <c r="E78" s="116"/>
      <c r="F78" s="117"/>
      <c r="G78" s="117"/>
      <c r="H78" s="126"/>
      <c r="I78" s="10"/>
      <c r="J78" s="8"/>
      <c r="K78" s="47"/>
      <c r="L78" s="9">
        <f>SUM(L74:L77)</f>
        <v>16444.190000000002</v>
      </c>
      <c r="M78" s="9">
        <f>SUM(M74:M77)</f>
        <v>9409.48</v>
      </c>
      <c r="N78" s="9">
        <f>SUM(N74:N77)</f>
        <v>16444.190000000002</v>
      </c>
      <c r="O78" s="106"/>
    </row>
    <row r="79" spans="1:18" x14ac:dyDescent="0.25">
      <c r="A79" s="161">
        <v>7</v>
      </c>
      <c r="B79" s="160" t="s">
        <v>24</v>
      </c>
      <c r="C79" s="108"/>
      <c r="D79" s="109"/>
      <c r="E79" s="107"/>
      <c r="F79" s="110"/>
      <c r="G79" s="44"/>
      <c r="H79" s="111"/>
      <c r="I79" s="46"/>
      <c r="J79" s="47"/>
      <c r="K79" s="59"/>
      <c r="L79" s="42"/>
      <c r="M79" s="46"/>
      <c r="N79" s="110"/>
      <c r="O79" s="155">
        <f>SUM(O80:O83)</f>
        <v>383.22</v>
      </c>
    </row>
    <row r="80" spans="1:18" ht="25.5" x14ac:dyDescent="0.25">
      <c r="A80" s="113" t="s">
        <v>25</v>
      </c>
      <c r="B80" s="114" t="s">
        <v>141</v>
      </c>
      <c r="C80" s="115" t="s">
        <v>8</v>
      </c>
      <c r="D80" s="177">
        <v>12.996720000000002</v>
      </c>
      <c r="E80" s="120">
        <v>16.8</v>
      </c>
      <c r="F80" s="117"/>
      <c r="G80" s="141">
        <v>0</v>
      </c>
      <c r="H80" s="39">
        <v>25.61</v>
      </c>
      <c r="I80" s="122">
        <v>8.4</v>
      </c>
      <c r="J80" s="8">
        <f t="shared" ref="J80:J83" si="42">I80+G80</f>
        <v>8.4</v>
      </c>
      <c r="K80" s="47">
        <f t="shared" ref="K80:K92" si="43">E80-J80</f>
        <v>8.4</v>
      </c>
      <c r="L80" s="7">
        <f t="shared" ref="L80:L92" si="44">ROUND(E80*D80,2)</f>
        <v>218.34</v>
      </c>
      <c r="M80" s="7">
        <f t="shared" ref="M80:M92" si="45">ROUND(I80*D80,2)</f>
        <v>109.17</v>
      </c>
      <c r="N80" s="7">
        <f t="shared" ref="N80:N92" si="46">ROUND(J80*D80,2)</f>
        <v>109.17</v>
      </c>
      <c r="O80" s="125">
        <f t="shared" ref="O80:O92" si="47">L80-N80</f>
        <v>109.17</v>
      </c>
    </row>
    <row r="81" spans="1:15" ht="38.25" x14ac:dyDescent="0.25">
      <c r="A81" s="113" t="s">
        <v>26</v>
      </c>
      <c r="B81" s="114" t="s">
        <v>142</v>
      </c>
      <c r="C81" s="115" t="s">
        <v>11</v>
      </c>
      <c r="D81" s="177">
        <v>462.574926</v>
      </c>
      <c r="E81" s="120">
        <v>9.57</v>
      </c>
      <c r="F81" s="117"/>
      <c r="G81" s="10">
        <v>9.57</v>
      </c>
      <c r="H81" s="39">
        <v>50.68</v>
      </c>
      <c r="I81" s="10">
        <v>0</v>
      </c>
      <c r="J81" s="8">
        <f t="shared" si="42"/>
        <v>9.57</v>
      </c>
      <c r="K81" s="47">
        <f t="shared" si="43"/>
        <v>0</v>
      </c>
      <c r="L81" s="7">
        <f t="shared" si="44"/>
        <v>4426.84</v>
      </c>
      <c r="M81" s="7">
        <f t="shared" si="45"/>
        <v>0</v>
      </c>
      <c r="N81" s="7">
        <f t="shared" si="46"/>
        <v>4426.84</v>
      </c>
      <c r="O81" s="125">
        <f t="shared" si="47"/>
        <v>0</v>
      </c>
    </row>
    <row r="82" spans="1:15" ht="38.25" x14ac:dyDescent="0.25">
      <c r="A82" s="113" t="s">
        <v>27</v>
      </c>
      <c r="B82" s="114" t="s">
        <v>143</v>
      </c>
      <c r="C82" s="115" t="s">
        <v>8</v>
      </c>
      <c r="D82" s="177">
        <v>35.379959999999997</v>
      </c>
      <c r="E82" s="120">
        <v>318.86</v>
      </c>
      <c r="F82" s="117"/>
      <c r="G82" s="38"/>
      <c r="H82" s="39">
        <v>32.590000000000003</v>
      </c>
      <c r="I82" s="10">
        <v>318.86</v>
      </c>
      <c r="J82" s="8">
        <f t="shared" si="42"/>
        <v>318.86</v>
      </c>
      <c r="K82" s="47">
        <f t="shared" si="43"/>
        <v>0</v>
      </c>
      <c r="L82" s="7">
        <f t="shared" si="44"/>
        <v>11281.25</v>
      </c>
      <c r="M82" s="7">
        <f t="shared" si="45"/>
        <v>11281.25</v>
      </c>
      <c r="N82" s="7">
        <f t="shared" si="46"/>
        <v>11281.25</v>
      </c>
      <c r="O82" s="125">
        <f t="shared" si="47"/>
        <v>0</v>
      </c>
    </row>
    <row r="83" spans="1:15" ht="25.5" x14ac:dyDescent="0.25">
      <c r="A83" s="113" t="s">
        <v>28</v>
      </c>
      <c r="B83" s="114" t="s">
        <v>213</v>
      </c>
      <c r="C83" s="115" t="s">
        <v>8</v>
      </c>
      <c r="D83" s="177">
        <v>32.624173999999996</v>
      </c>
      <c r="E83" s="120">
        <v>16.8</v>
      </c>
      <c r="F83" s="117"/>
      <c r="G83" s="38"/>
      <c r="H83" s="39">
        <v>50.09</v>
      </c>
      <c r="I83" s="10">
        <v>8.4</v>
      </c>
      <c r="J83" s="8">
        <f t="shared" si="42"/>
        <v>8.4</v>
      </c>
      <c r="K83" s="47">
        <f t="shared" si="43"/>
        <v>8.4</v>
      </c>
      <c r="L83" s="7">
        <f t="shared" si="44"/>
        <v>548.09</v>
      </c>
      <c r="M83" s="7">
        <f t="shared" si="45"/>
        <v>274.04000000000002</v>
      </c>
      <c r="N83" s="7">
        <f t="shared" si="46"/>
        <v>274.04000000000002</v>
      </c>
      <c r="O83" s="125">
        <f t="shared" si="47"/>
        <v>274.05</v>
      </c>
    </row>
    <row r="84" spans="1:15" x14ac:dyDescent="0.25">
      <c r="A84" s="113"/>
      <c r="B84" s="114"/>
      <c r="C84" s="115"/>
      <c r="D84" s="120"/>
      <c r="E84" s="120"/>
      <c r="F84" s="117"/>
      <c r="G84" s="38"/>
      <c r="H84" s="39"/>
      <c r="I84" s="10"/>
      <c r="J84" s="8"/>
      <c r="K84" s="47"/>
      <c r="L84" s="163">
        <f>SUM(L80:L83)</f>
        <v>16474.52</v>
      </c>
      <c r="M84" s="163">
        <f t="shared" ref="M84:N84" si="48">SUM(M80:M83)</f>
        <v>11664.460000000001</v>
      </c>
      <c r="N84" s="163">
        <f t="shared" si="48"/>
        <v>16091.300000000001</v>
      </c>
      <c r="O84" s="125"/>
    </row>
    <row r="85" spans="1:15" x14ac:dyDescent="0.25">
      <c r="A85" s="161" t="s">
        <v>144</v>
      </c>
      <c r="B85" s="160" t="s">
        <v>35</v>
      </c>
      <c r="C85" s="108"/>
      <c r="D85" s="109"/>
      <c r="E85" s="107"/>
      <c r="F85" s="110"/>
      <c r="G85" s="44"/>
      <c r="H85" s="111"/>
      <c r="I85" s="46"/>
      <c r="J85" s="47"/>
      <c r="K85" s="59"/>
      <c r="L85" s="42"/>
      <c r="M85" s="46"/>
      <c r="N85" s="110"/>
      <c r="O85" s="155">
        <f>SUM(O86:O90)</f>
        <v>17887.719999999998</v>
      </c>
    </row>
    <row r="86" spans="1:15" ht="51" x14ac:dyDescent="0.25">
      <c r="A86" s="113" t="s">
        <v>29</v>
      </c>
      <c r="B86" s="114" t="s">
        <v>145</v>
      </c>
      <c r="C86" s="115" t="s">
        <v>97</v>
      </c>
      <c r="D86" s="177">
        <v>691.96703400000001</v>
      </c>
      <c r="E86" s="179">
        <v>12</v>
      </c>
      <c r="F86" s="117"/>
      <c r="G86" s="117"/>
      <c r="H86" s="126"/>
      <c r="I86" s="10"/>
      <c r="J86" s="8">
        <f t="shared" ref="J86:J92" si="49">I86+G86</f>
        <v>0</v>
      </c>
      <c r="K86" s="47">
        <f t="shared" si="43"/>
        <v>12</v>
      </c>
      <c r="L86" s="7">
        <f t="shared" si="44"/>
        <v>8303.6</v>
      </c>
      <c r="M86" s="7">
        <f t="shared" si="45"/>
        <v>0</v>
      </c>
      <c r="N86" s="7">
        <f t="shared" si="46"/>
        <v>0</v>
      </c>
      <c r="O86" s="125">
        <f t="shared" si="47"/>
        <v>8303.6</v>
      </c>
    </row>
    <row r="87" spans="1:15" ht="51" x14ac:dyDescent="0.25">
      <c r="A87" s="113" t="s">
        <v>30</v>
      </c>
      <c r="B87" s="114" t="s">
        <v>214</v>
      </c>
      <c r="C87" s="115" t="s">
        <v>97</v>
      </c>
      <c r="D87" s="177">
        <v>684.93917799999997</v>
      </c>
      <c r="E87" s="179">
        <v>3</v>
      </c>
      <c r="F87" s="117"/>
      <c r="G87" s="117"/>
      <c r="H87" s="126"/>
      <c r="I87" s="10"/>
      <c r="J87" s="8">
        <f t="shared" si="49"/>
        <v>0</v>
      </c>
      <c r="K87" s="47">
        <f t="shared" si="43"/>
        <v>3</v>
      </c>
      <c r="L87" s="7">
        <f t="shared" si="44"/>
        <v>2054.8200000000002</v>
      </c>
      <c r="M87" s="7">
        <f t="shared" si="45"/>
        <v>0</v>
      </c>
      <c r="N87" s="7">
        <f t="shared" si="46"/>
        <v>0</v>
      </c>
      <c r="O87" s="125">
        <f t="shared" si="47"/>
        <v>2054.8200000000002</v>
      </c>
    </row>
    <row r="88" spans="1:15" ht="25.5" x14ac:dyDescent="0.25">
      <c r="A88" s="113" t="s">
        <v>31</v>
      </c>
      <c r="B88" s="114" t="s">
        <v>215</v>
      </c>
      <c r="C88" s="115" t="s">
        <v>97</v>
      </c>
      <c r="D88" s="177">
        <v>870.92464800000005</v>
      </c>
      <c r="E88" s="179">
        <v>4</v>
      </c>
      <c r="F88" s="117"/>
      <c r="G88" s="117"/>
      <c r="H88" s="126"/>
      <c r="I88" s="10"/>
      <c r="J88" s="8">
        <f t="shared" si="49"/>
        <v>0</v>
      </c>
      <c r="K88" s="47">
        <f t="shared" si="43"/>
        <v>4</v>
      </c>
      <c r="L88" s="7">
        <f t="shared" si="44"/>
        <v>3483.7</v>
      </c>
      <c r="M88" s="7">
        <f t="shared" si="45"/>
        <v>0</v>
      </c>
      <c r="N88" s="7">
        <f t="shared" si="46"/>
        <v>0</v>
      </c>
      <c r="O88" s="125">
        <f t="shared" si="47"/>
        <v>3483.7</v>
      </c>
    </row>
    <row r="89" spans="1:15" ht="38.25" x14ac:dyDescent="0.25">
      <c r="A89" s="113" t="s">
        <v>32</v>
      </c>
      <c r="B89" s="129" t="s">
        <v>216</v>
      </c>
      <c r="C89" s="97" t="s">
        <v>8</v>
      </c>
      <c r="D89" s="177">
        <v>341.33237600000001</v>
      </c>
      <c r="E89" s="179">
        <v>2.52</v>
      </c>
      <c r="F89" s="117"/>
      <c r="G89" s="38"/>
      <c r="H89" s="39">
        <v>93.08</v>
      </c>
      <c r="I89" s="10"/>
      <c r="J89" s="8">
        <f t="shared" si="49"/>
        <v>0</v>
      </c>
      <c r="K89" s="47">
        <f t="shared" si="43"/>
        <v>2.52</v>
      </c>
      <c r="L89" s="7">
        <f t="shared" si="44"/>
        <v>860.16</v>
      </c>
      <c r="M89" s="7">
        <f t="shared" si="45"/>
        <v>0</v>
      </c>
      <c r="N89" s="7">
        <f t="shared" si="46"/>
        <v>0</v>
      </c>
      <c r="O89" s="125">
        <f t="shared" si="47"/>
        <v>860.16</v>
      </c>
    </row>
    <row r="90" spans="1:15" ht="25.5" x14ac:dyDescent="0.25">
      <c r="A90" s="113" t="s">
        <v>33</v>
      </c>
      <c r="B90" s="129" t="s">
        <v>217</v>
      </c>
      <c r="C90" s="158" t="s">
        <v>8</v>
      </c>
      <c r="D90" s="177">
        <v>381.94712599999997</v>
      </c>
      <c r="E90" s="179">
        <v>8.34</v>
      </c>
      <c r="F90" s="117"/>
      <c r="G90" s="38"/>
      <c r="H90" s="39"/>
      <c r="I90" s="10"/>
      <c r="J90" s="8">
        <f t="shared" si="49"/>
        <v>0</v>
      </c>
      <c r="K90" s="47">
        <f t="shared" si="43"/>
        <v>8.34</v>
      </c>
      <c r="L90" s="7">
        <f t="shared" si="44"/>
        <v>3185.44</v>
      </c>
      <c r="M90" s="7">
        <f t="shared" si="45"/>
        <v>0</v>
      </c>
      <c r="N90" s="7">
        <f t="shared" si="46"/>
        <v>0</v>
      </c>
      <c r="O90" s="125">
        <f t="shared" si="47"/>
        <v>3185.44</v>
      </c>
    </row>
    <row r="91" spans="1:15" ht="51" x14ac:dyDescent="0.25">
      <c r="A91" s="113" t="s">
        <v>218</v>
      </c>
      <c r="B91" s="129" t="s">
        <v>220</v>
      </c>
      <c r="C91" s="175" t="s">
        <v>8</v>
      </c>
      <c r="D91" s="177">
        <v>358.93811799999997</v>
      </c>
      <c r="E91" s="179">
        <v>27.39</v>
      </c>
      <c r="F91" s="117"/>
      <c r="G91" s="38"/>
      <c r="H91" s="39"/>
      <c r="I91" s="10"/>
      <c r="J91" s="8">
        <f t="shared" si="49"/>
        <v>0</v>
      </c>
      <c r="K91" s="47">
        <f t="shared" si="43"/>
        <v>27.39</v>
      </c>
      <c r="L91" s="7">
        <f t="shared" si="44"/>
        <v>9831.32</v>
      </c>
      <c r="M91" s="7">
        <f t="shared" si="45"/>
        <v>0</v>
      </c>
      <c r="N91" s="7">
        <f t="shared" si="46"/>
        <v>0</v>
      </c>
      <c r="O91" s="125">
        <f t="shared" si="47"/>
        <v>9831.32</v>
      </c>
    </row>
    <row r="92" spans="1:15" ht="38.25" x14ac:dyDescent="0.25">
      <c r="A92" s="113" t="s">
        <v>219</v>
      </c>
      <c r="B92" s="129" t="s">
        <v>221</v>
      </c>
      <c r="C92" s="175" t="s">
        <v>8</v>
      </c>
      <c r="D92" s="177">
        <v>194.60181400000002</v>
      </c>
      <c r="E92" s="179">
        <v>1.75</v>
      </c>
      <c r="F92" s="117"/>
      <c r="G92" s="38"/>
      <c r="H92" s="39"/>
      <c r="I92" s="10"/>
      <c r="J92" s="8">
        <f t="shared" si="49"/>
        <v>0</v>
      </c>
      <c r="K92" s="47">
        <f t="shared" si="43"/>
        <v>1.75</v>
      </c>
      <c r="L92" s="7">
        <f t="shared" si="44"/>
        <v>340.55</v>
      </c>
      <c r="M92" s="7">
        <f t="shared" si="45"/>
        <v>0</v>
      </c>
      <c r="N92" s="7">
        <f t="shared" si="46"/>
        <v>0</v>
      </c>
      <c r="O92" s="125">
        <f t="shared" si="47"/>
        <v>340.55</v>
      </c>
    </row>
    <row r="93" spans="1:15" x14ac:dyDescent="0.25">
      <c r="A93" s="113"/>
      <c r="B93" s="129"/>
      <c r="C93" s="97"/>
      <c r="D93" s="116"/>
      <c r="E93" s="130"/>
      <c r="F93" s="117"/>
      <c r="G93" s="38"/>
      <c r="H93" s="39"/>
      <c r="I93" s="10"/>
      <c r="J93" s="8"/>
      <c r="K93" s="47"/>
      <c r="L93" s="9">
        <f>SUM(L86:L92)</f>
        <v>28059.589999999997</v>
      </c>
      <c r="M93" s="9">
        <f>SUM(M86:M90)</f>
        <v>0</v>
      </c>
      <c r="N93" s="9">
        <f>SUM(N86:N90)</f>
        <v>0</v>
      </c>
      <c r="O93" s="106"/>
    </row>
    <row r="94" spans="1:15" x14ac:dyDescent="0.25">
      <c r="A94" s="161" t="s">
        <v>34</v>
      </c>
      <c r="B94" s="160" t="s">
        <v>146</v>
      </c>
      <c r="C94" s="108"/>
      <c r="D94" s="109"/>
      <c r="E94" s="107"/>
      <c r="F94" s="110"/>
      <c r="G94" s="44"/>
      <c r="H94" s="45">
        <v>36.479999999999997</v>
      </c>
      <c r="I94" s="46"/>
      <c r="J94" s="47"/>
      <c r="K94" s="131"/>
      <c r="L94" s="42"/>
      <c r="M94" s="42"/>
      <c r="N94" s="42"/>
      <c r="O94" s="119">
        <f>SUM(O95:O100)</f>
        <v>10104.060000000001</v>
      </c>
    </row>
    <row r="95" spans="1:15" ht="38.25" x14ac:dyDescent="0.25">
      <c r="A95" s="113" t="s">
        <v>36</v>
      </c>
      <c r="B95" s="114" t="s">
        <v>148</v>
      </c>
      <c r="C95" s="115" t="s">
        <v>8</v>
      </c>
      <c r="D95" s="177">
        <v>3.0085000000000002</v>
      </c>
      <c r="E95" s="179">
        <v>307.27999999999997</v>
      </c>
      <c r="F95" s="117"/>
      <c r="G95" s="10">
        <v>307.27999999999997</v>
      </c>
      <c r="H95" s="126"/>
      <c r="I95" s="10">
        <v>0</v>
      </c>
      <c r="J95" s="8">
        <f>SUM(G95:I95)</f>
        <v>307.27999999999997</v>
      </c>
      <c r="K95" s="47">
        <f t="shared" ref="K95:K149" si="50">E95-J95</f>
        <v>0</v>
      </c>
      <c r="L95" s="7">
        <f t="shared" ref="L95:L102" si="51">ROUND(E95*D95,2)</f>
        <v>924.45</v>
      </c>
      <c r="M95" s="7">
        <f t="shared" ref="M95:M102" si="52">ROUND(I95*D95,2)</f>
        <v>0</v>
      </c>
      <c r="N95" s="7">
        <f t="shared" ref="N95:N102" si="53">ROUND(J95*D95,2)</f>
        <v>924.45</v>
      </c>
      <c r="O95" s="125">
        <f>L95-N95</f>
        <v>0</v>
      </c>
    </row>
    <row r="96" spans="1:15" ht="51" x14ac:dyDescent="0.25">
      <c r="A96" s="113" t="s">
        <v>38</v>
      </c>
      <c r="B96" s="129" t="s">
        <v>149</v>
      </c>
      <c r="C96" s="115" t="s">
        <v>8</v>
      </c>
      <c r="D96" s="177">
        <v>16.967939999999999</v>
      </c>
      <c r="E96" s="179">
        <v>203.69</v>
      </c>
      <c r="F96" s="117"/>
      <c r="G96" s="10">
        <v>203.69</v>
      </c>
      <c r="H96" s="126"/>
      <c r="I96" s="10">
        <v>0</v>
      </c>
      <c r="J96" s="8">
        <f>SUM(G96:I96)</f>
        <v>203.69</v>
      </c>
      <c r="K96" s="47">
        <f t="shared" si="50"/>
        <v>0</v>
      </c>
      <c r="L96" s="7">
        <f t="shared" si="51"/>
        <v>3456.2</v>
      </c>
      <c r="M96" s="7">
        <f t="shared" si="52"/>
        <v>0</v>
      </c>
      <c r="N96" s="7">
        <f t="shared" si="53"/>
        <v>3456.2</v>
      </c>
      <c r="O96" s="125">
        <f>L96-N96</f>
        <v>0</v>
      </c>
    </row>
    <row r="97" spans="1:15" ht="51" x14ac:dyDescent="0.25">
      <c r="A97" s="113" t="s">
        <v>39</v>
      </c>
      <c r="B97" s="180" t="s">
        <v>222</v>
      </c>
      <c r="C97" s="115" t="s">
        <v>8</v>
      </c>
      <c r="D97" s="177">
        <v>15.848777999999999</v>
      </c>
      <c r="E97" s="179">
        <v>66.05</v>
      </c>
      <c r="F97" s="117"/>
      <c r="G97" s="10">
        <v>66.05</v>
      </c>
      <c r="H97" s="39">
        <v>589.54999999999995</v>
      </c>
      <c r="I97" s="10">
        <v>0</v>
      </c>
      <c r="J97" s="8">
        <f>SUM(G97,I97)</f>
        <v>66.05</v>
      </c>
      <c r="K97" s="47">
        <f t="shared" si="50"/>
        <v>0</v>
      </c>
      <c r="L97" s="7">
        <f t="shared" si="51"/>
        <v>1046.81</v>
      </c>
      <c r="M97" s="7">
        <f t="shared" si="52"/>
        <v>0</v>
      </c>
      <c r="N97" s="7">
        <f t="shared" si="53"/>
        <v>1046.81</v>
      </c>
      <c r="O97" s="125">
        <f t="shared" ref="O97:O149" si="54">L97-N97</f>
        <v>0</v>
      </c>
    </row>
    <row r="98" spans="1:15" ht="25.5" x14ac:dyDescent="0.25">
      <c r="A98" s="113" t="s">
        <v>40</v>
      </c>
      <c r="B98" s="180" t="s">
        <v>150</v>
      </c>
      <c r="C98" s="115" t="s">
        <v>8</v>
      </c>
      <c r="D98" s="177">
        <v>11.107382000000001</v>
      </c>
      <c r="E98" s="179">
        <v>1232.97</v>
      </c>
      <c r="F98" s="117"/>
      <c r="G98" s="10">
        <v>1232.97</v>
      </c>
      <c r="H98" s="39">
        <v>550.77</v>
      </c>
      <c r="I98" s="10">
        <v>0</v>
      </c>
      <c r="J98" s="8">
        <f t="shared" ref="J98:J100" si="55">SUM(G98,I98)</f>
        <v>1232.97</v>
      </c>
      <c r="K98" s="47">
        <f t="shared" si="50"/>
        <v>0</v>
      </c>
      <c r="L98" s="7">
        <f t="shared" si="51"/>
        <v>13695.07</v>
      </c>
      <c r="M98" s="7">
        <f t="shared" si="52"/>
        <v>0</v>
      </c>
      <c r="N98" s="7">
        <f t="shared" si="53"/>
        <v>13695.07</v>
      </c>
      <c r="O98" s="125">
        <f t="shared" si="54"/>
        <v>0</v>
      </c>
    </row>
    <row r="99" spans="1:15" ht="25.5" x14ac:dyDescent="0.25">
      <c r="A99" s="113" t="s">
        <v>41</v>
      </c>
      <c r="B99" s="180" t="s">
        <v>151</v>
      </c>
      <c r="C99" s="115" t="s">
        <v>8</v>
      </c>
      <c r="D99" s="177">
        <v>1.997644</v>
      </c>
      <c r="E99" s="179">
        <v>1232.97</v>
      </c>
      <c r="F99" s="117"/>
      <c r="G99" s="138">
        <v>418.59</v>
      </c>
      <c r="H99" s="39">
        <v>458.87</v>
      </c>
      <c r="I99" s="10">
        <v>814.38</v>
      </c>
      <c r="J99" s="8">
        <f t="shared" si="55"/>
        <v>1232.97</v>
      </c>
      <c r="K99" s="47">
        <f t="shared" si="50"/>
        <v>0</v>
      </c>
      <c r="L99" s="7">
        <f t="shared" si="51"/>
        <v>2463.04</v>
      </c>
      <c r="M99" s="7">
        <f t="shared" si="52"/>
        <v>1626.84</v>
      </c>
      <c r="N99" s="7">
        <f t="shared" si="53"/>
        <v>2463.04</v>
      </c>
      <c r="O99" s="125">
        <f t="shared" si="54"/>
        <v>0</v>
      </c>
    </row>
    <row r="100" spans="1:15" ht="25.5" x14ac:dyDescent="0.25">
      <c r="A100" s="113" t="s">
        <v>42</v>
      </c>
      <c r="B100" s="180" t="s">
        <v>152</v>
      </c>
      <c r="C100" s="115" t="s">
        <v>8</v>
      </c>
      <c r="D100" s="177">
        <v>12.407054</v>
      </c>
      <c r="E100" s="179">
        <v>1232.97</v>
      </c>
      <c r="F100" s="117"/>
      <c r="G100" s="138">
        <v>418.59</v>
      </c>
      <c r="H100" s="39">
        <v>497.63</v>
      </c>
      <c r="I100" s="10">
        <v>0</v>
      </c>
      <c r="J100" s="8">
        <f t="shared" si="55"/>
        <v>418.59</v>
      </c>
      <c r="K100" s="47">
        <f t="shared" si="50"/>
        <v>814.38000000000011</v>
      </c>
      <c r="L100" s="7">
        <f t="shared" si="51"/>
        <v>15297.53</v>
      </c>
      <c r="M100" s="7">
        <f t="shared" si="52"/>
        <v>0</v>
      </c>
      <c r="N100" s="7">
        <f t="shared" si="53"/>
        <v>5193.47</v>
      </c>
      <c r="O100" s="125">
        <f t="shared" si="54"/>
        <v>10104.060000000001</v>
      </c>
    </row>
    <row r="101" spans="1:15" ht="38.25" x14ac:dyDescent="0.25">
      <c r="A101" s="113" t="s">
        <v>379</v>
      </c>
      <c r="B101" s="180" t="s">
        <v>223</v>
      </c>
      <c r="C101" s="115" t="s">
        <v>8</v>
      </c>
      <c r="D101" s="177">
        <v>48.521087999999999</v>
      </c>
      <c r="E101" s="179">
        <v>43.61</v>
      </c>
      <c r="F101" s="117"/>
      <c r="G101" s="138"/>
      <c r="H101" s="39"/>
      <c r="I101" s="10">
        <v>0</v>
      </c>
      <c r="J101" s="8">
        <f t="shared" ref="J101:J102" si="56">SUM(G101:I101)</f>
        <v>0</v>
      </c>
      <c r="K101" s="47">
        <f t="shared" si="50"/>
        <v>43.61</v>
      </c>
      <c r="L101" s="7">
        <f t="shared" si="51"/>
        <v>2116</v>
      </c>
      <c r="M101" s="7">
        <f t="shared" si="52"/>
        <v>0</v>
      </c>
      <c r="N101" s="7">
        <f t="shared" si="53"/>
        <v>0</v>
      </c>
      <c r="O101" s="125">
        <f t="shared" si="54"/>
        <v>2116</v>
      </c>
    </row>
    <row r="102" spans="1:15" ht="25.5" x14ac:dyDescent="0.25">
      <c r="A102" s="113" t="s">
        <v>380</v>
      </c>
      <c r="B102" s="180" t="s">
        <v>224</v>
      </c>
      <c r="C102" s="115" t="s">
        <v>8</v>
      </c>
      <c r="D102" s="177">
        <v>21.107635999999999</v>
      </c>
      <c r="E102" s="179">
        <v>37.590000000000003</v>
      </c>
      <c r="F102" s="117"/>
      <c r="G102" s="138"/>
      <c r="H102" s="39"/>
      <c r="I102" s="10">
        <v>0</v>
      </c>
      <c r="J102" s="8">
        <f t="shared" si="56"/>
        <v>0</v>
      </c>
      <c r="K102" s="47">
        <f t="shared" si="50"/>
        <v>37.590000000000003</v>
      </c>
      <c r="L102" s="7">
        <f t="shared" si="51"/>
        <v>793.44</v>
      </c>
      <c r="M102" s="7">
        <f t="shared" si="52"/>
        <v>0</v>
      </c>
      <c r="N102" s="7">
        <f t="shared" si="53"/>
        <v>0</v>
      </c>
      <c r="O102" s="125">
        <f t="shared" si="54"/>
        <v>793.44</v>
      </c>
    </row>
    <row r="103" spans="1:15" x14ac:dyDescent="0.25">
      <c r="A103" s="113"/>
      <c r="B103" s="114"/>
      <c r="C103" s="115"/>
      <c r="D103" s="116"/>
      <c r="E103" s="116"/>
      <c r="F103" s="117"/>
      <c r="G103" s="138"/>
      <c r="H103" s="126"/>
      <c r="I103" s="10"/>
      <c r="J103" s="8"/>
      <c r="K103" s="47"/>
      <c r="L103" s="163">
        <f>SUM(L95:L102)</f>
        <v>39792.54</v>
      </c>
      <c r="M103" s="163">
        <f>SUM(M95:M102)</f>
        <v>1626.84</v>
      </c>
      <c r="N103" s="163">
        <f>SUM(N95:N102)</f>
        <v>26779.040000000001</v>
      </c>
      <c r="O103" s="125"/>
    </row>
    <row r="104" spans="1:15" s="11" customFormat="1" x14ac:dyDescent="0.25">
      <c r="A104" s="161" t="s">
        <v>43</v>
      </c>
      <c r="B104" s="160" t="s">
        <v>147</v>
      </c>
      <c r="C104" s="108"/>
      <c r="D104" s="109"/>
      <c r="E104" s="107"/>
      <c r="F104" s="110"/>
      <c r="G104" s="44"/>
      <c r="H104" s="45">
        <v>36.479999999999997</v>
      </c>
      <c r="I104" s="46"/>
      <c r="J104" s="47"/>
      <c r="K104" s="131"/>
      <c r="L104" s="42"/>
      <c r="M104" s="42"/>
      <c r="N104" s="42"/>
      <c r="O104" s="119">
        <f>SUM(O105:O153)</f>
        <v>12556.32</v>
      </c>
    </row>
    <row r="105" spans="1:15" ht="38.25" x14ac:dyDescent="0.25">
      <c r="A105" s="113" t="s">
        <v>45</v>
      </c>
      <c r="B105" s="180" t="s">
        <v>250</v>
      </c>
      <c r="C105" s="115" t="s">
        <v>97</v>
      </c>
      <c r="D105" s="177">
        <v>286.95072999999996</v>
      </c>
      <c r="E105" s="179">
        <v>1</v>
      </c>
      <c r="F105" s="117"/>
      <c r="G105" s="10">
        <v>1</v>
      </c>
      <c r="H105" s="39">
        <v>17.43</v>
      </c>
      <c r="I105" s="10">
        <v>0</v>
      </c>
      <c r="J105" s="8">
        <f>SUM(G105,I105)</f>
        <v>1</v>
      </c>
      <c r="K105" s="47">
        <f t="shared" si="50"/>
        <v>0</v>
      </c>
      <c r="L105" s="7">
        <f t="shared" ref="L105" si="57">ROUND(E105*D105,2)</f>
        <v>286.95</v>
      </c>
      <c r="M105" s="7">
        <f t="shared" ref="M105" si="58">ROUND(I105*D105,2)</f>
        <v>0</v>
      </c>
      <c r="N105" s="7">
        <f t="shared" ref="N105" si="59">ROUND(J105*D105,2)</f>
        <v>286.95</v>
      </c>
      <c r="O105" s="125">
        <f t="shared" si="54"/>
        <v>0</v>
      </c>
    </row>
    <row r="106" spans="1:15" ht="25.5" x14ac:dyDescent="0.25">
      <c r="A106" s="113" t="s">
        <v>225</v>
      </c>
      <c r="B106" s="180" t="s">
        <v>153</v>
      </c>
      <c r="C106" s="115" t="s">
        <v>97</v>
      </c>
      <c r="D106" s="177">
        <v>191.97840200000002</v>
      </c>
      <c r="E106" s="179">
        <v>13</v>
      </c>
      <c r="F106" s="117"/>
      <c r="G106" s="141">
        <v>6</v>
      </c>
      <c r="H106" s="39"/>
      <c r="I106" s="10">
        <v>0</v>
      </c>
      <c r="J106" s="8">
        <f t="shared" ref="J106:J149" si="60">SUM(G106,I106)</f>
        <v>6</v>
      </c>
      <c r="K106" s="47">
        <f t="shared" si="50"/>
        <v>7</v>
      </c>
      <c r="L106" s="7">
        <f t="shared" ref="L106:L149" si="61">ROUND(E106*D106,2)</f>
        <v>2495.7199999999998</v>
      </c>
      <c r="M106" s="7">
        <f t="shared" ref="M106:M149" si="62">ROUND(I106*D106,2)</f>
        <v>0</v>
      </c>
      <c r="N106" s="7">
        <f t="shared" ref="N106:N149" si="63">ROUND(J106*D106,2)</f>
        <v>1151.8699999999999</v>
      </c>
      <c r="O106" s="125">
        <f t="shared" si="54"/>
        <v>1343.85</v>
      </c>
    </row>
    <row r="107" spans="1:15" ht="38.25" x14ac:dyDescent="0.25">
      <c r="A107" s="113" t="s">
        <v>226</v>
      </c>
      <c r="B107" s="180" t="s">
        <v>251</v>
      </c>
      <c r="C107" s="115" t="s">
        <v>97</v>
      </c>
      <c r="D107" s="177">
        <v>20.987296000000001</v>
      </c>
      <c r="E107" s="179">
        <v>12</v>
      </c>
      <c r="F107" s="117"/>
      <c r="G107" s="10">
        <v>12</v>
      </c>
      <c r="H107" s="39"/>
      <c r="I107" s="10"/>
      <c r="J107" s="8">
        <f t="shared" si="60"/>
        <v>12</v>
      </c>
      <c r="K107" s="47">
        <f t="shared" si="50"/>
        <v>0</v>
      </c>
      <c r="L107" s="7">
        <f t="shared" si="61"/>
        <v>251.85</v>
      </c>
      <c r="M107" s="7">
        <f t="shared" si="62"/>
        <v>0</v>
      </c>
      <c r="N107" s="7">
        <f t="shared" si="63"/>
        <v>251.85</v>
      </c>
      <c r="O107" s="125">
        <f t="shared" si="54"/>
        <v>0</v>
      </c>
    </row>
    <row r="108" spans="1:15" ht="38.25" x14ac:dyDescent="0.25">
      <c r="A108" s="113" t="s">
        <v>227</v>
      </c>
      <c r="B108" s="180" t="s">
        <v>252</v>
      </c>
      <c r="C108" s="115" t="s">
        <v>97</v>
      </c>
      <c r="D108" s="177">
        <v>7.4610799999999999</v>
      </c>
      <c r="E108" s="179">
        <v>20</v>
      </c>
      <c r="F108" s="117"/>
      <c r="G108" s="10">
        <v>20</v>
      </c>
      <c r="H108" s="39"/>
      <c r="I108" s="10"/>
      <c r="J108" s="8">
        <f t="shared" si="60"/>
        <v>20</v>
      </c>
      <c r="K108" s="47">
        <f t="shared" si="50"/>
        <v>0</v>
      </c>
      <c r="L108" s="7">
        <f t="shared" si="61"/>
        <v>149.22</v>
      </c>
      <c r="M108" s="7">
        <f t="shared" si="62"/>
        <v>0</v>
      </c>
      <c r="N108" s="7">
        <f t="shared" si="63"/>
        <v>149.22</v>
      </c>
      <c r="O108" s="125">
        <f t="shared" si="54"/>
        <v>0</v>
      </c>
    </row>
    <row r="109" spans="1:15" ht="38.25" x14ac:dyDescent="0.25">
      <c r="A109" s="113" t="s">
        <v>228</v>
      </c>
      <c r="B109" s="180" t="s">
        <v>253</v>
      </c>
      <c r="C109" s="115" t="s">
        <v>97</v>
      </c>
      <c r="D109" s="177">
        <v>17.689979999999998</v>
      </c>
      <c r="E109" s="179">
        <v>2</v>
      </c>
      <c r="F109" s="117"/>
      <c r="G109" s="10">
        <v>2</v>
      </c>
      <c r="H109" s="39"/>
      <c r="I109" s="10"/>
      <c r="J109" s="8">
        <f t="shared" si="60"/>
        <v>2</v>
      </c>
      <c r="K109" s="47">
        <f t="shared" si="50"/>
        <v>0</v>
      </c>
      <c r="L109" s="7">
        <f t="shared" si="61"/>
        <v>35.380000000000003</v>
      </c>
      <c r="M109" s="7">
        <f t="shared" si="62"/>
        <v>0</v>
      </c>
      <c r="N109" s="7">
        <f t="shared" si="63"/>
        <v>35.380000000000003</v>
      </c>
      <c r="O109" s="125">
        <f t="shared" si="54"/>
        <v>0</v>
      </c>
    </row>
    <row r="110" spans="1:15" ht="38.25" x14ac:dyDescent="0.25">
      <c r="A110" s="113" t="s">
        <v>229</v>
      </c>
      <c r="B110" s="180" t="s">
        <v>254</v>
      </c>
      <c r="C110" s="115" t="s">
        <v>97</v>
      </c>
      <c r="D110" s="177">
        <v>24.513258</v>
      </c>
      <c r="E110" s="179">
        <v>2</v>
      </c>
      <c r="F110" s="117"/>
      <c r="G110" s="10">
        <v>2</v>
      </c>
      <c r="H110" s="39"/>
      <c r="I110" s="10"/>
      <c r="J110" s="8">
        <f t="shared" si="60"/>
        <v>2</v>
      </c>
      <c r="K110" s="47">
        <f t="shared" si="50"/>
        <v>0</v>
      </c>
      <c r="L110" s="7">
        <f t="shared" si="61"/>
        <v>49.03</v>
      </c>
      <c r="M110" s="7">
        <f t="shared" si="62"/>
        <v>0</v>
      </c>
      <c r="N110" s="7">
        <f t="shared" si="63"/>
        <v>49.03</v>
      </c>
      <c r="O110" s="125">
        <f t="shared" si="54"/>
        <v>0</v>
      </c>
    </row>
    <row r="111" spans="1:15" ht="38.25" x14ac:dyDescent="0.25">
      <c r="A111" s="113" t="s">
        <v>230</v>
      </c>
      <c r="B111" s="180" t="s">
        <v>255</v>
      </c>
      <c r="C111" s="115" t="s">
        <v>97</v>
      </c>
      <c r="D111" s="177">
        <v>8.3515960000000007</v>
      </c>
      <c r="E111" s="179">
        <v>6</v>
      </c>
      <c r="F111" s="117"/>
      <c r="G111" s="10">
        <v>6</v>
      </c>
      <c r="H111" s="39"/>
      <c r="I111" s="10"/>
      <c r="J111" s="8">
        <f t="shared" si="60"/>
        <v>6</v>
      </c>
      <c r="K111" s="47">
        <f t="shared" si="50"/>
        <v>0</v>
      </c>
      <c r="L111" s="7">
        <f t="shared" si="61"/>
        <v>50.11</v>
      </c>
      <c r="M111" s="7">
        <f t="shared" si="62"/>
        <v>0</v>
      </c>
      <c r="N111" s="7">
        <f t="shared" si="63"/>
        <v>50.11</v>
      </c>
      <c r="O111" s="125">
        <f t="shared" si="54"/>
        <v>0</v>
      </c>
    </row>
    <row r="112" spans="1:15" ht="38.25" x14ac:dyDescent="0.25">
      <c r="A112" s="113" t="s">
        <v>231</v>
      </c>
      <c r="B112" s="180" t="s">
        <v>256</v>
      </c>
      <c r="C112" s="115" t="s">
        <v>97</v>
      </c>
      <c r="D112" s="177">
        <v>4.9339399999999998</v>
      </c>
      <c r="E112" s="179">
        <v>4</v>
      </c>
      <c r="F112" s="117"/>
      <c r="G112" s="10">
        <v>4</v>
      </c>
      <c r="H112" s="39"/>
      <c r="I112" s="10"/>
      <c r="J112" s="8">
        <f t="shared" si="60"/>
        <v>4</v>
      </c>
      <c r="K112" s="47">
        <f t="shared" si="50"/>
        <v>0</v>
      </c>
      <c r="L112" s="7">
        <f t="shared" si="61"/>
        <v>19.739999999999998</v>
      </c>
      <c r="M112" s="7">
        <f t="shared" si="62"/>
        <v>0</v>
      </c>
      <c r="N112" s="7">
        <f t="shared" si="63"/>
        <v>19.739999999999998</v>
      </c>
      <c r="O112" s="125">
        <f t="shared" si="54"/>
        <v>0</v>
      </c>
    </row>
    <row r="113" spans="1:15" ht="38.25" x14ac:dyDescent="0.25">
      <c r="A113" s="113" t="s">
        <v>232</v>
      </c>
      <c r="B113" s="180" t="s">
        <v>257</v>
      </c>
      <c r="C113" s="115" t="s">
        <v>97</v>
      </c>
      <c r="D113" s="177">
        <v>17.726082000000002</v>
      </c>
      <c r="E113" s="179">
        <v>5</v>
      </c>
      <c r="F113" s="117"/>
      <c r="G113" s="10">
        <v>5</v>
      </c>
      <c r="H113" s="39"/>
      <c r="I113" s="10"/>
      <c r="J113" s="8">
        <f t="shared" si="60"/>
        <v>5</v>
      </c>
      <c r="K113" s="47">
        <f t="shared" si="50"/>
        <v>0</v>
      </c>
      <c r="L113" s="7">
        <f t="shared" si="61"/>
        <v>88.63</v>
      </c>
      <c r="M113" s="7">
        <f t="shared" si="62"/>
        <v>0</v>
      </c>
      <c r="N113" s="7">
        <f t="shared" si="63"/>
        <v>88.63</v>
      </c>
      <c r="O113" s="125">
        <f t="shared" si="54"/>
        <v>0</v>
      </c>
    </row>
    <row r="114" spans="1:15" ht="38.25" x14ac:dyDescent="0.25">
      <c r="A114" s="113" t="s">
        <v>233</v>
      </c>
      <c r="B114" s="180" t="s">
        <v>258</v>
      </c>
      <c r="C114" s="115" t="s">
        <v>97</v>
      </c>
      <c r="D114" s="177">
        <v>10.228899999999999</v>
      </c>
      <c r="E114" s="179">
        <v>1</v>
      </c>
      <c r="F114" s="117"/>
      <c r="G114" s="10">
        <v>1</v>
      </c>
      <c r="H114" s="39"/>
      <c r="I114" s="10"/>
      <c r="J114" s="8">
        <f t="shared" si="60"/>
        <v>1</v>
      </c>
      <c r="K114" s="47">
        <f t="shared" si="50"/>
        <v>0</v>
      </c>
      <c r="L114" s="7">
        <f t="shared" si="61"/>
        <v>10.23</v>
      </c>
      <c r="M114" s="7">
        <f t="shared" si="62"/>
        <v>0</v>
      </c>
      <c r="N114" s="7">
        <f t="shared" si="63"/>
        <v>10.23</v>
      </c>
      <c r="O114" s="125">
        <f t="shared" si="54"/>
        <v>0</v>
      </c>
    </row>
    <row r="115" spans="1:15" ht="38.25" x14ac:dyDescent="0.25">
      <c r="A115" s="113" t="s">
        <v>234</v>
      </c>
      <c r="B115" s="180" t="s">
        <v>259</v>
      </c>
      <c r="C115" s="115" t="s">
        <v>97</v>
      </c>
      <c r="D115" s="177">
        <v>8.0507460000000002</v>
      </c>
      <c r="E115" s="179">
        <v>2</v>
      </c>
      <c r="F115" s="117"/>
      <c r="G115" s="10">
        <v>2</v>
      </c>
      <c r="H115" s="39"/>
      <c r="I115" s="10"/>
      <c r="J115" s="8">
        <f t="shared" si="60"/>
        <v>2</v>
      </c>
      <c r="K115" s="47">
        <f t="shared" si="50"/>
        <v>0</v>
      </c>
      <c r="L115" s="7">
        <f t="shared" si="61"/>
        <v>16.100000000000001</v>
      </c>
      <c r="M115" s="7">
        <f t="shared" si="62"/>
        <v>0</v>
      </c>
      <c r="N115" s="7">
        <f t="shared" si="63"/>
        <v>16.100000000000001</v>
      </c>
      <c r="O115" s="125">
        <f t="shared" si="54"/>
        <v>0</v>
      </c>
    </row>
    <row r="116" spans="1:15" ht="38.25" x14ac:dyDescent="0.25">
      <c r="A116" s="113" t="s">
        <v>235</v>
      </c>
      <c r="B116" s="180" t="s">
        <v>260</v>
      </c>
      <c r="C116" s="115" t="s">
        <v>97</v>
      </c>
      <c r="D116" s="177">
        <v>9.6392340000000001</v>
      </c>
      <c r="E116" s="179">
        <v>4</v>
      </c>
      <c r="F116" s="117"/>
      <c r="G116" s="10">
        <v>4</v>
      </c>
      <c r="H116" s="39"/>
      <c r="I116" s="10"/>
      <c r="J116" s="8">
        <f t="shared" si="60"/>
        <v>4</v>
      </c>
      <c r="K116" s="47">
        <f t="shared" si="50"/>
        <v>0</v>
      </c>
      <c r="L116" s="7">
        <f t="shared" si="61"/>
        <v>38.56</v>
      </c>
      <c r="M116" s="7">
        <f t="shared" si="62"/>
        <v>0</v>
      </c>
      <c r="N116" s="7">
        <f t="shared" si="63"/>
        <v>38.56</v>
      </c>
      <c r="O116" s="125">
        <f t="shared" si="54"/>
        <v>0</v>
      </c>
    </row>
    <row r="117" spans="1:15" ht="38.25" x14ac:dyDescent="0.25">
      <c r="A117" s="113" t="s">
        <v>236</v>
      </c>
      <c r="B117" s="180" t="s">
        <v>261</v>
      </c>
      <c r="C117" s="115" t="s">
        <v>97</v>
      </c>
      <c r="D117" s="177">
        <v>7.0278559999999999</v>
      </c>
      <c r="E117" s="179">
        <v>1</v>
      </c>
      <c r="F117" s="117"/>
      <c r="G117" s="10">
        <v>1</v>
      </c>
      <c r="H117" s="39"/>
      <c r="I117" s="10"/>
      <c r="J117" s="8">
        <f t="shared" si="60"/>
        <v>1</v>
      </c>
      <c r="K117" s="47">
        <f t="shared" si="50"/>
        <v>0</v>
      </c>
      <c r="L117" s="7">
        <f t="shared" si="61"/>
        <v>7.03</v>
      </c>
      <c r="M117" s="7">
        <f t="shared" si="62"/>
        <v>0</v>
      </c>
      <c r="N117" s="7">
        <f t="shared" si="63"/>
        <v>7.03</v>
      </c>
      <c r="O117" s="125">
        <f t="shared" si="54"/>
        <v>0</v>
      </c>
    </row>
    <row r="118" spans="1:15" ht="25.5" x14ac:dyDescent="0.25">
      <c r="A118" s="113" t="s">
        <v>237</v>
      </c>
      <c r="B118" s="180" t="s">
        <v>262</v>
      </c>
      <c r="C118" s="115" t="s">
        <v>97</v>
      </c>
      <c r="D118" s="177">
        <v>10.313138</v>
      </c>
      <c r="E118" s="179">
        <v>4</v>
      </c>
      <c r="F118" s="117"/>
      <c r="G118" s="10">
        <v>4</v>
      </c>
      <c r="H118" s="39"/>
      <c r="I118" s="10"/>
      <c r="J118" s="8">
        <f t="shared" si="60"/>
        <v>4</v>
      </c>
      <c r="K118" s="47">
        <f t="shared" si="50"/>
        <v>0</v>
      </c>
      <c r="L118" s="7">
        <f t="shared" si="61"/>
        <v>41.25</v>
      </c>
      <c r="M118" s="7">
        <f t="shared" si="62"/>
        <v>0</v>
      </c>
      <c r="N118" s="7">
        <f t="shared" si="63"/>
        <v>41.25</v>
      </c>
      <c r="O118" s="125">
        <f t="shared" si="54"/>
        <v>0</v>
      </c>
    </row>
    <row r="119" spans="1:15" ht="38.25" x14ac:dyDescent="0.25">
      <c r="A119" s="113" t="s">
        <v>238</v>
      </c>
      <c r="B119" s="180" t="s">
        <v>263</v>
      </c>
      <c r="C119" s="115" t="s">
        <v>97</v>
      </c>
      <c r="D119" s="177">
        <v>15.40352</v>
      </c>
      <c r="E119" s="179">
        <v>50</v>
      </c>
      <c r="F119" s="117"/>
      <c r="G119" s="10">
        <v>50</v>
      </c>
      <c r="H119" s="39"/>
      <c r="I119" s="10"/>
      <c r="J119" s="8">
        <f t="shared" si="60"/>
        <v>50</v>
      </c>
      <c r="K119" s="47">
        <f t="shared" si="50"/>
        <v>0</v>
      </c>
      <c r="L119" s="7">
        <f t="shared" si="61"/>
        <v>770.18</v>
      </c>
      <c r="M119" s="7">
        <f t="shared" si="62"/>
        <v>0</v>
      </c>
      <c r="N119" s="7">
        <f t="shared" si="63"/>
        <v>770.18</v>
      </c>
      <c r="O119" s="125">
        <f t="shared" si="54"/>
        <v>0</v>
      </c>
    </row>
    <row r="120" spans="1:15" ht="25.5" x14ac:dyDescent="0.25">
      <c r="A120" s="113" t="s">
        <v>239</v>
      </c>
      <c r="B120" s="180" t="s">
        <v>264</v>
      </c>
      <c r="C120" s="115" t="s">
        <v>97</v>
      </c>
      <c r="D120" s="177">
        <v>8.8088880000000014</v>
      </c>
      <c r="E120" s="179">
        <v>20</v>
      </c>
      <c r="F120" s="117"/>
      <c r="G120" s="10">
        <v>20</v>
      </c>
      <c r="H120" s="39"/>
      <c r="I120" s="10"/>
      <c r="J120" s="8">
        <f t="shared" si="60"/>
        <v>20</v>
      </c>
      <c r="K120" s="47">
        <f t="shared" si="50"/>
        <v>0</v>
      </c>
      <c r="L120" s="7">
        <f t="shared" si="61"/>
        <v>176.18</v>
      </c>
      <c r="M120" s="7">
        <f t="shared" si="62"/>
        <v>0</v>
      </c>
      <c r="N120" s="7">
        <f t="shared" si="63"/>
        <v>176.18</v>
      </c>
      <c r="O120" s="125">
        <f t="shared" si="54"/>
        <v>0</v>
      </c>
    </row>
    <row r="121" spans="1:15" ht="38.25" x14ac:dyDescent="0.25">
      <c r="A121" s="113" t="s">
        <v>240</v>
      </c>
      <c r="B121" s="180" t="s">
        <v>265</v>
      </c>
      <c r="C121" s="115" t="s">
        <v>97</v>
      </c>
      <c r="D121" s="177">
        <v>26.462765999999998</v>
      </c>
      <c r="E121" s="179">
        <v>4</v>
      </c>
      <c r="F121" s="117"/>
      <c r="G121" s="10">
        <v>4</v>
      </c>
      <c r="H121" s="39"/>
      <c r="I121" s="10"/>
      <c r="J121" s="8">
        <f t="shared" si="60"/>
        <v>4</v>
      </c>
      <c r="K121" s="47">
        <f t="shared" si="50"/>
        <v>0</v>
      </c>
      <c r="L121" s="7">
        <f t="shared" si="61"/>
        <v>105.85</v>
      </c>
      <c r="M121" s="7">
        <f t="shared" si="62"/>
        <v>0</v>
      </c>
      <c r="N121" s="7">
        <f t="shared" si="63"/>
        <v>105.85</v>
      </c>
      <c r="O121" s="125">
        <f t="shared" si="54"/>
        <v>0</v>
      </c>
    </row>
    <row r="122" spans="1:15" ht="38.25" x14ac:dyDescent="0.25">
      <c r="A122" s="113" t="s">
        <v>241</v>
      </c>
      <c r="B122" s="180" t="s">
        <v>266</v>
      </c>
      <c r="C122" s="115" t="s">
        <v>13</v>
      </c>
      <c r="D122" s="177">
        <v>41.096109999999996</v>
      </c>
      <c r="E122" s="179">
        <v>68.790000000000006</v>
      </c>
      <c r="F122" s="117"/>
      <c r="G122" s="10">
        <v>68.790000000000006</v>
      </c>
      <c r="H122" s="39"/>
      <c r="I122" s="10"/>
      <c r="J122" s="8">
        <f t="shared" si="60"/>
        <v>68.790000000000006</v>
      </c>
      <c r="K122" s="47">
        <f t="shared" si="50"/>
        <v>0</v>
      </c>
      <c r="L122" s="7">
        <f t="shared" si="61"/>
        <v>2827</v>
      </c>
      <c r="M122" s="7">
        <f t="shared" si="62"/>
        <v>0</v>
      </c>
      <c r="N122" s="7">
        <f t="shared" si="63"/>
        <v>2827</v>
      </c>
      <c r="O122" s="125">
        <f t="shared" si="54"/>
        <v>0</v>
      </c>
    </row>
    <row r="123" spans="1:15" ht="38.25" x14ac:dyDescent="0.25">
      <c r="A123" s="113" t="s">
        <v>242</v>
      </c>
      <c r="B123" s="180" t="s">
        <v>267</v>
      </c>
      <c r="C123" s="115" t="s">
        <v>97</v>
      </c>
      <c r="D123" s="177">
        <v>8.7246500000000005</v>
      </c>
      <c r="E123" s="179">
        <v>2</v>
      </c>
      <c r="F123" s="117"/>
      <c r="G123" s="10">
        <v>2</v>
      </c>
      <c r="H123" s="39"/>
      <c r="I123" s="10"/>
      <c r="J123" s="8">
        <f t="shared" si="60"/>
        <v>2</v>
      </c>
      <c r="K123" s="47">
        <f t="shared" si="50"/>
        <v>0</v>
      </c>
      <c r="L123" s="7">
        <f t="shared" si="61"/>
        <v>17.45</v>
      </c>
      <c r="M123" s="7">
        <f t="shared" si="62"/>
        <v>0</v>
      </c>
      <c r="N123" s="7">
        <f t="shared" si="63"/>
        <v>17.45</v>
      </c>
      <c r="O123" s="125">
        <f t="shared" si="54"/>
        <v>0</v>
      </c>
    </row>
    <row r="124" spans="1:15" ht="38.25" x14ac:dyDescent="0.25">
      <c r="A124" s="113" t="s">
        <v>243</v>
      </c>
      <c r="B124" s="180" t="s">
        <v>268</v>
      </c>
      <c r="C124" s="115" t="s">
        <v>97</v>
      </c>
      <c r="D124" s="177">
        <v>19.807964000000002</v>
      </c>
      <c r="E124" s="179">
        <v>1</v>
      </c>
      <c r="F124" s="117"/>
      <c r="G124" s="10">
        <v>1</v>
      </c>
      <c r="H124" s="39"/>
      <c r="I124" s="10"/>
      <c r="J124" s="8">
        <f t="shared" si="60"/>
        <v>1</v>
      </c>
      <c r="K124" s="47">
        <f t="shared" si="50"/>
        <v>0</v>
      </c>
      <c r="L124" s="7">
        <f t="shared" si="61"/>
        <v>19.809999999999999</v>
      </c>
      <c r="M124" s="7">
        <f t="shared" si="62"/>
        <v>0</v>
      </c>
      <c r="N124" s="7">
        <f t="shared" si="63"/>
        <v>19.809999999999999</v>
      </c>
      <c r="O124" s="125">
        <f t="shared" si="54"/>
        <v>0</v>
      </c>
    </row>
    <row r="125" spans="1:15" ht="38.25" x14ac:dyDescent="0.25">
      <c r="A125" s="113" t="s">
        <v>244</v>
      </c>
      <c r="B125" s="180" t="s">
        <v>269</v>
      </c>
      <c r="C125" s="115" t="s">
        <v>13</v>
      </c>
      <c r="D125" s="177">
        <v>13.610454000000001</v>
      </c>
      <c r="E125" s="179">
        <v>31.62</v>
      </c>
      <c r="F125" s="117"/>
      <c r="G125" s="10">
        <v>31.62</v>
      </c>
      <c r="H125" s="39"/>
      <c r="I125" s="10"/>
      <c r="J125" s="8">
        <f t="shared" si="60"/>
        <v>31.62</v>
      </c>
      <c r="K125" s="47">
        <f t="shared" si="50"/>
        <v>0</v>
      </c>
      <c r="L125" s="7">
        <f t="shared" si="61"/>
        <v>430.36</v>
      </c>
      <c r="M125" s="7">
        <f t="shared" si="62"/>
        <v>0</v>
      </c>
      <c r="N125" s="7">
        <f t="shared" si="63"/>
        <v>430.36</v>
      </c>
      <c r="O125" s="125">
        <f t="shared" si="54"/>
        <v>0</v>
      </c>
    </row>
    <row r="126" spans="1:15" ht="25.5" x14ac:dyDescent="0.25">
      <c r="A126" s="113" t="s">
        <v>245</v>
      </c>
      <c r="B126" s="180" t="s">
        <v>270</v>
      </c>
      <c r="C126" s="115" t="s">
        <v>97</v>
      </c>
      <c r="D126" s="177">
        <v>8.2673579999999998</v>
      </c>
      <c r="E126" s="179">
        <v>1</v>
      </c>
      <c r="F126" s="117"/>
      <c r="G126" s="10">
        <v>1</v>
      </c>
      <c r="H126" s="39"/>
      <c r="I126" s="10"/>
      <c r="J126" s="8">
        <f t="shared" si="60"/>
        <v>1</v>
      </c>
      <c r="K126" s="47">
        <f t="shared" si="50"/>
        <v>0</v>
      </c>
      <c r="L126" s="7">
        <f t="shared" si="61"/>
        <v>8.27</v>
      </c>
      <c r="M126" s="7">
        <f t="shared" si="62"/>
        <v>0</v>
      </c>
      <c r="N126" s="7">
        <f t="shared" si="63"/>
        <v>8.27</v>
      </c>
      <c r="O126" s="125">
        <f t="shared" si="54"/>
        <v>0</v>
      </c>
    </row>
    <row r="127" spans="1:15" ht="38.25" x14ac:dyDescent="0.25">
      <c r="A127" s="113" t="s">
        <v>246</v>
      </c>
      <c r="B127" s="180" t="s">
        <v>271</v>
      </c>
      <c r="C127" s="115" t="s">
        <v>13</v>
      </c>
      <c r="D127" s="177">
        <v>21.348315999999997</v>
      </c>
      <c r="E127" s="179">
        <v>28.09</v>
      </c>
      <c r="F127" s="117"/>
      <c r="G127" s="10">
        <v>28.09</v>
      </c>
      <c r="H127" s="39"/>
      <c r="I127" s="10"/>
      <c r="J127" s="8">
        <f t="shared" si="60"/>
        <v>28.09</v>
      </c>
      <c r="K127" s="47">
        <f t="shared" si="50"/>
        <v>0</v>
      </c>
      <c r="L127" s="7">
        <f t="shared" si="61"/>
        <v>599.66999999999996</v>
      </c>
      <c r="M127" s="7">
        <f t="shared" si="62"/>
        <v>0</v>
      </c>
      <c r="N127" s="7">
        <f t="shared" si="63"/>
        <v>599.66999999999996</v>
      </c>
      <c r="O127" s="125">
        <f t="shared" si="54"/>
        <v>0</v>
      </c>
    </row>
    <row r="128" spans="1:15" ht="38.25" x14ac:dyDescent="0.25">
      <c r="A128" s="113" t="s">
        <v>247</v>
      </c>
      <c r="B128" s="180" t="s">
        <v>272</v>
      </c>
      <c r="C128" s="115" t="s">
        <v>13</v>
      </c>
      <c r="D128" s="177">
        <v>13.947406000000001</v>
      </c>
      <c r="E128" s="179">
        <v>4.03</v>
      </c>
      <c r="F128" s="117"/>
      <c r="G128" s="10">
        <v>4.03</v>
      </c>
      <c r="H128" s="39"/>
      <c r="I128" s="10"/>
      <c r="J128" s="8">
        <f t="shared" si="60"/>
        <v>4.03</v>
      </c>
      <c r="K128" s="47">
        <f t="shared" si="50"/>
        <v>0</v>
      </c>
      <c r="L128" s="7">
        <f t="shared" si="61"/>
        <v>56.21</v>
      </c>
      <c r="M128" s="7">
        <f t="shared" si="62"/>
        <v>0</v>
      </c>
      <c r="N128" s="7">
        <f t="shared" si="63"/>
        <v>56.21</v>
      </c>
      <c r="O128" s="125">
        <f t="shared" si="54"/>
        <v>0</v>
      </c>
    </row>
    <row r="129" spans="1:15" x14ac:dyDescent="0.25">
      <c r="A129" s="113" t="s">
        <v>248</v>
      </c>
      <c r="B129" s="180" t="s">
        <v>273</v>
      </c>
      <c r="C129" s="115" t="s">
        <v>97</v>
      </c>
      <c r="D129" s="177">
        <v>7.1120939999999999</v>
      </c>
      <c r="E129" s="179">
        <v>1</v>
      </c>
      <c r="F129" s="117"/>
      <c r="G129" s="10">
        <v>1</v>
      </c>
      <c r="H129" s="39"/>
      <c r="I129" s="10"/>
      <c r="J129" s="8">
        <f t="shared" si="60"/>
        <v>1</v>
      </c>
      <c r="K129" s="47">
        <f t="shared" si="50"/>
        <v>0</v>
      </c>
      <c r="L129" s="7">
        <f t="shared" si="61"/>
        <v>7.11</v>
      </c>
      <c r="M129" s="7">
        <f t="shared" si="62"/>
        <v>0</v>
      </c>
      <c r="N129" s="7">
        <f t="shared" si="63"/>
        <v>7.11</v>
      </c>
      <c r="O129" s="125">
        <f t="shared" si="54"/>
        <v>0</v>
      </c>
    </row>
    <row r="130" spans="1:15" x14ac:dyDescent="0.25">
      <c r="A130" s="132" t="s">
        <v>249</v>
      </c>
      <c r="B130" s="133" t="s">
        <v>274</v>
      </c>
      <c r="C130" s="134"/>
      <c r="D130" s="135"/>
      <c r="E130" s="135"/>
      <c r="F130" s="136"/>
      <c r="G130" s="51"/>
      <c r="H130" s="52">
        <v>42.63</v>
      </c>
      <c r="I130" s="48"/>
      <c r="J130" s="49"/>
      <c r="K130" s="49"/>
      <c r="L130" s="50">
        <f>SUM(L131:L135)</f>
        <v>10737.82</v>
      </c>
      <c r="M130" s="50">
        <f>SUM(M131:M135)</f>
        <v>0</v>
      </c>
      <c r="N130" s="50">
        <f>SUM(N131:N135)</f>
        <v>0</v>
      </c>
      <c r="O130" s="137"/>
    </row>
    <row r="131" spans="1:15" ht="51" x14ac:dyDescent="0.25">
      <c r="A131" s="113" t="s">
        <v>275</v>
      </c>
      <c r="B131" s="180" t="s">
        <v>301</v>
      </c>
      <c r="C131" s="115" t="s">
        <v>97</v>
      </c>
      <c r="D131" s="177">
        <v>253.50824399999999</v>
      </c>
      <c r="E131" s="179">
        <v>7</v>
      </c>
      <c r="F131" s="117"/>
      <c r="G131" s="38"/>
      <c r="H131" s="39"/>
      <c r="I131" s="10"/>
      <c r="J131" s="8">
        <f t="shared" si="60"/>
        <v>0</v>
      </c>
      <c r="K131" s="47">
        <f t="shared" si="50"/>
        <v>7</v>
      </c>
      <c r="L131" s="7">
        <f t="shared" si="61"/>
        <v>1774.56</v>
      </c>
      <c r="M131" s="7">
        <f t="shared" si="62"/>
        <v>0</v>
      </c>
      <c r="N131" s="7">
        <f t="shared" si="63"/>
        <v>0</v>
      </c>
      <c r="O131" s="125">
        <f t="shared" si="54"/>
        <v>1774.56</v>
      </c>
    </row>
    <row r="132" spans="1:15" ht="51" x14ac:dyDescent="0.25">
      <c r="A132" s="113" t="s">
        <v>276</v>
      </c>
      <c r="B132" s="180" t="s">
        <v>302</v>
      </c>
      <c r="C132" s="115" t="s">
        <v>97</v>
      </c>
      <c r="D132" s="177">
        <v>179.715756</v>
      </c>
      <c r="E132" s="179">
        <v>10</v>
      </c>
      <c r="F132" s="117"/>
      <c r="G132" s="38"/>
      <c r="H132" s="39"/>
      <c r="I132" s="10"/>
      <c r="J132" s="8">
        <f t="shared" si="60"/>
        <v>0</v>
      </c>
      <c r="K132" s="47">
        <f t="shared" si="50"/>
        <v>10</v>
      </c>
      <c r="L132" s="7">
        <f t="shared" si="61"/>
        <v>1797.16</v>
      </c>
      <c r="M132" s="7">
        <f t="shared" si="62"/>
        <v>0</v>
      </c>
      <c r="N132" s="7">
        <f t="shared" si="63"/>
        <v>0</v>
      </c>
      <c r="O132" s="125">
        <f t="shared" si="54"/>
        <v>1797.16</v>
      </c>
    </row>
    <row r="133" spans="1:15" ht="38.25" x14ac:dyDescent="0.25">
      <c r="A133" s="113" t="s">
        <v>277</v>
      </c>
      <c r="B133" s="180" t="s">
        <v>303</v>
      </c>
      <c r="C133" s="115" t="s">
        <v>97</v>
      </c>
      <c r="D133" s="177">
        <v>387.47073200000005</v>
      </c>
      <c r="E133" s="179">
        <v>7</v>
      </c>
      <c r="F133" s="117"/>
      <c r="G133" s="38"/>
      <c r="H133" s="39"/>
      <c r="I133" s="10"/>
      <c r="J133" s="8">
        <f t="shared" si="60"/>
        <v>0</v>
      </c>
      <c r="K133" s="47">
        <f t="shared" si="50"/>
        <v>7</v>
      </c>
      <c r="L133" s="7">
        <f t="shared" si="61"/>
        <v>2712.3</v>
      </c>
      <c r="M133" s="7">
        <f t="shared" si="62"/>
        <v>0</v>
      </c>
      <c r="N133" s="7">
        <f t="shared" si="63"/>
        <v>0</v>
      </c>
      <c r="O133" s="125">
        <f t="shared" si="54"/>
        <v>2712.3</v>
      </c>
    </row>
    <row r="134" spans="1:15" ht="25.5" x14ac:dyDescent="0.25">
      <c r="A134" s="113" t="s">
        <v>278</v>
      </c>
      <c r="B134" s="180" t="s">
        <v>304</v>
      </c>
      <c r="C134" s="115" t="s">
        <v>97</v>
      </c>
      <c r="D134" s="177">
        <v>120.34</v>
      </c>
      <c r="E134" s="179">
        <v>4</v>
      </c>
      <c r="F134" s="117"/>
      <c r="G134" s="38"/>
      <c r="H134" s="39"/>
      <c r="I134" s="10"/>
      <c r="J134" s="8">
        <f t="shared" si="60"/>
        <v>0</v>
      </c>
      <c r="K134" s="47">
        <f t="shared" si="50"/>
        <v>4</v>
      </c>
      <c r="L134" s="7">
        <f t="shared" si="61"/>
        <v>481.36</v>
      </c>
      <c r="M134" s="7">
        <f t="shared" si="62"/>
        <v>0</v>
      </c>
      <c r="N134" s="7">
        <f t="shared" si="63"/>
        <v>0</v>
      </c>
      <c r="O134" s="125">
        <f t="shared" si="54"/>
        <v>481.36</v>
      </c>
    </row>
    <row r="135" spans="1:15" ht="38.25" x14ac:dyDescent="0.25">
      <c r="A135" s="113" t="s">
        <v>279</v>
      </c>
      <c r="B135" s="180" t="s">
        <v>305</v>
      </c>
      <c r="C135" s="115" t="s">
        <v>8</v>
      </c>
      <c r="D135" s="177">
        <v>292.30586</v>
      </c>
      <c r="E135" s="179">
        <v>13.59</v>
      </c>
      <c r="F135" s="117"/>
      <c r="G135" s="38"/>
      <c r="H135" s="39"/>
      <c r="I135" s="10"/>
      <c r="J135" s="8">
        <f t="shared" si="60"/>
        <v>0</v>
      </c>
      <c r="K135" s="47">
        <f t="shared" si="50"/>
        <v>13.59</v>
      </c>
      <c r="L135" s="7">
        <f t="shared" si="61"/>
        <v>3972.44</v>
      </c>
      <c r="M135" s="7">
        <f t="shared" si="62"/>
        <v>0</v>
      </c>
      <c r="N135" s="7">
        <f t="shared" si="63"/>
        <v>0</v>
      </c>
      <c r="O135" s="125">
        <f t="shared" si="54"/>
        <v>3972.44</v>
      </c>
    </row>
    <row r="136" spans="1:15" x14ac:dyDescent="0.25">
      <c r="A136" s="132" t="s">
        <v>280</v>
      </c>
      <c r="B136" s="133" t="s">
        <v>281</v>
      </c>
      <c r="C136" s="134"/>
      <c r="D136" s="135"/>
      <c r="E136" s="135"/>
      <c r="F136" s="136"/>
      <c r="G136" s="51"/>
      <c r="H136" s="52">
        <v>42.63</v>
      </c>
      <c r="I136" s="48"/>
      <c r="J136" s="49"/>
      <c r="K136" s="49"/>
      <c r="L136" s="50">
        <f>SUM(L137,L147)</f>
        <v>3430.78</v>
      </c>
      <c r="M136" s="50">
        <f>SUM(M137,M147)</f>
        <v>220.53</v>
      </c>
      <c r="N136" s="50">
        <f>SUM(N137,N147)</f>
        <v>2956.13</v>
      </c>
      <c r="O136" s="137"/>
    </row>
    <row r="137" spans="1:15" x14ac:dyDescent="0.25">
      <c r="A137" s="132" t="s">
        <v>282</v>
      </c>
      <c r="B137" s="185" t="s">
        <v>283</v>
      </c>
      <c r="C137" s="181"/>
      <c r="D137" s="182"/>
      <c r="E137" s="183"/>
      <c r="F137" s="136"/>
      <c r="G137" s="51"/>
      <c r="H137" s="52"/>
      <c r="I137" s="48"/>
      <c r="J137" s="49">
        <f t="shared" si="60"/>
        <v>0</v>
      </c>
      <c r="K137" s="49">
        <f t="shared" si="50"/>
        <v>0</v>
      </c>
      <c r="L137" s="50">
        <f>SUM(L138:L146)</f>
        <v>2360.0100000000002</v>
      </c>
      <c r="M137" s="50">
        <f>SUM(M138:M146)</f>
        <v>220.53</v>
      </c>
      <c r="N137" s="50">
        <f>SUM(N138:N146)</f>
        <v>2008.24</v>
      </c>
      <c r="O137" s="184"/>
    </row>
    <row r="138" spans="1:15" ht="25.5" x14ac:dyDescent="0.25">
      <c r="A138" s="113" t="s">
        <v>284</v>
      </c>
      <c r="B138" s="180" t="s">
        <v>100</v>
      </c>
      <c r="C138" s="178" t="s">
        <v>11</v>
      </c>
      <c r="D138" s="177">
        <v>61.650182000000001</v>
      </c>
      <c r="E138" s="179">
        <v>7.18</v>
      </c>
      <c r="F138" s="117"/>
      <c r="G138" s="10">
        <v>7.18</v>
      </c>
      <c r="H138" s="39"/>
      <c r="I138" s="10"/>
      <c r="J138" s="8">
        <f t="shared" si="60"/>
        <v>7.18</v>
      </c>
      <c r="K138" s="47">
        <f t="shared" si="50"/>
        <v>0</v>
      </c>
      <c r="L138" s="7">
        <f t="shared" si="61"/>
        <v>442.65</v>
      </c>
      <c r="M138" s="7">
        <f t="shared" si="62"/>
        <v>0</v>
      </c>
      <c r="N138" s="7">
        <f t="shared" si="63"/>
        <v>442.65</v>
      </c>
      <c r="O138" s="125">
        <f t="shared" si="54"/>
        <v>0</v>
      </c>
    </row>
    <row r="139" spans="1:15" ht="25.5" x14ac:dyDescent="0.25">
      <c r="A139" s="113" t="s">
        <v>285</v>
      </c>
      <c r="B139" s="180" t="s">
        <v>101</v>
      </c>
      <c r="C139" s="178" t="s">
        <v>8</v>
      </c>
      <c r="D139" s="177">
        <v>4.4044440000000007</v>
      </c>
      <c r="E139" s="179">
        <v>2.99</v>
      </c>
      <c r="F139" s="117"/>
      <c r="G139" s="141">
        <v>2.99</v>
      </c>
      <c r="H139" s="39"/>
      <c r="I139" s="10">
        <v>0</v>
      </c>
      <c r="J139" s="8">
        <f t="shared" si="60"/>
        <v>2.99</v>
      </c>
      <c r="K139" s="47">
        <f t="shared" si="50"/>
        <v>0</v>
      </c>
      <c r="L139" s="7">
        <f t="shared" si="61"/>
        <v>13.17</v>
      </c>
      <c r="M139" s="7">
        <f t="shared" si="62"/>
        <v>0</v>
      </c>
      <c r="N139" s="7">
        <f t="shared" si="63"/>
        <v>13.17</v>
      </c>
      <c r="O139" s="125">
        <f t="shared" si="54"/>
        <v>0</v>
      </c>
    </row>
    <row r="140" spans="1:15" ht="25.5" x14ac:dyDescent="0.25">
      <c r="A140" s="113" t="s">
        <v>286</v>
      </c>
      <c r="B140" s="180" t="s">
        <v>112</v>
      </c>
      <c r="C140" s="178" t="s">
        <v>11</v>
      </c>
      <c r="D140" s="177">
        <v>539.171336</v>
      </c>
      <c r="E140" s="179">
        <v>0.15</v>
      </c>
      <c r="F140" s="117"/>
      <c r="G140" s="141">
        <v>0.15</v>
      </c>
      <c r="H140" s="39"/>
      <c r="I140" s="10">
        <v>0</v>
      </c>
      <c r="J140" s="8">
        <f t="shared" si="60"/>
        <v>0.15</v>
      </c>
      <c r="K140" s="47">
        <f t="shared" si="50"/>
        <v>0</v>
      </c>
      <c r="L140" s="7">
        <f t="shared" si="61"/>
        <v>80.88</v>
      </c>
      <c r="M140" s="7">
        <f t="shared" si="62"/>
        <v>0</v>
      </c>
      <c r="N140" s="7">
        <f t="shared" si="63"/>
        <v>80.88</v>
      </c>
      <c r="O140" s="125">
        <f t="shared" si="54"/>
        <v>0</v>
      </c>
    </row>
    <row r="141" spans="1:15" ht="51" x14ac:dyDescent="0.25">
      <c r="A141" s="113" t="s">
        <v>287</v>
      </c>
      <c r="B141" s="180" t="s">
        <v>306</v>
      </c>
      <c r="C141" s="178" t="s">
        <v>8</v>
      </c>
      <c r="D141" s="177">
        <v>32.840786000000001</v>
      </c>
      <c r="E141" s="179">
        <v>4.8600000000000003</v>
      </c>
      <c r="F141" s="117"/>
      <c r="G141" s="141">
        <v>4.8600000000000003</v>
      </c>
      <c r="H141" s="39"/>
      <c r="I141" s="10"/>
      <c r="J141" s="8">
        <f t="shared" si="60"/>
        <v>4.8600000000000003</v>
      </c>
      <c r="K141" s="47">
        <f t="shared" si="50"/>
        <v>0</v>
      </c>
      <c r="L141" s="7">
        <f t="shared" si="61"/>
        <v>159.61000000000001</v>
      </c>
      <c r="M141" s="7">
        <f t="shared" si="62"/>
        <v>0</v>
      </c>
      <c r="N141" s="7">
        <f t="shared" si="63"/>
        <v>159.61000000000001</v>
      </c>
      <c r="O141" s="125">
        <f t="shared" si="54"/>
        <v>0</v>
      </c>
    </row>
    <row r="142" spans="1:15" ht="38.25" x14ac:dyDescent="0.25">
      <c r="A142" s="113" t="s">
        <v>288</v>
      </c>
      <c r="B142" s="180" t="s">
        <v>307</v>
      </c>
      <c r="C142" s="178" t="s">
        <v>8</v>
      </c>
      <c r="D142" s="177">
        <v>72.565020000000004</v>
      </c>
      <c r="E142" s="179">
        <v>2.99</v>
      </c>
      <c r="F142" s="117"/>
      <c r="G142" s="38"/>
      <c r="H142" s="39"/>
      <c r="I142" s="10"/>
      <c r="J142" s="8">
        <f t="shared" si="60"/>
        <v>0</v>
      </c>
      <c r="K142" s="47">
        <f t="shared" si="50"/>
        <v>2.99</v>
      </c>
      <c r="L142" s="7">
        <f t="shared" si="61"/>
        <v>216.97</v>
      </c>
      <c r="M142" s="7">
        <f t="shared" si="62"/>
        <v>0</v>
      </c>
      <c r="N142" s="7">
        <f t="shared" si="63"/>
        <v>0</v>
      </c>
      <c r="O142" s="125">
        <f t="shared" si="54"/>
        <v>216.97</v>
      </c>
    </row>
    <row r="143" spans="1:15" ht="51" x14ac:dyDescent="0.25">
      <c r="A143" s="113" t="s">
        <v>289</v>
      </c>
      <c r="B143" s="180" t="s">
        <v>308</v>
      </c>
      <c r="C143" s="178" t="s">
        <v>8</v>
      </c>
      <c r="D143" s="177">
        <v>56.13861</v>
      </c>
      <c r="E143" s="179">
        <v>13.26</v>
      </c>
      <c r="F143" s="117"/>
      <c r="G143" s="141">
        <v>12.6</v>
      </c>
      <c r="H143" s="39"/>
      <c r="I143" s="199">
        <v>0</v>
      </c>
      <c r="J143" s="8">
        <f t="shared" si="60"/>
        <v>12.6</v>
      </c>
      <c r="K143" s="47">
        <f t="shared" si="50"/>
        <v>0.66000000000000014</v>
      </c>
      <c r="L143" s="7">
        <f t="shared" si="61"/>
        <v>744.4</v>
      </c>
      <c r="M143" s="7">
        <f t="shared" si="62"/>
        <v>0</v>
      </c>
      <c r="N143" s="7">
        <f t="shared" si="63"/>
        <v>707.35</v>
      </c>
      <c r="O143" s="125">
        <f t="shared" si="54"/>
        <v>37.049999999999955</v>
      </c>
    </row>
    <row r="144" spans="1:15" ht="38.25" x14ac:dyDescent="0.25">
      <c r="A144" s="113" t="s">
        <v>290</v>
      </c>
      <c r="B144" s="180" t="s">
        <v>309</v>
      </c>
      <c r="C144" s="178" t="s">
        <v>8</v>
      </c>
      <c r="D144" s="177">
        <v>73.756386000000006</v>
      </c>
      <c r="E144" s="179">
        <v>2.99</v>
      </c>
      <c r="F144" s="117"/>
      <c r="G144" s="38"/>
      <c r="H144" s="39"/>
      <c r="I144" s="10">
        <v>2.99</v>
      </c>
      <c r="J144" s="8">
        <f t="shared" si="60"/>
        <v>2.99</v>
      </c>
      <c r="K144" s="47">
        <f t="shared" si="50"/>
        <v>0</v>
      </c>
      <c r="L144" s="7">
        <f t="shared" si="61"/>
        <v>220.53</v>
      </c>
      <c r="M144" s="7">
        <f t="shared" si="62"/>
        <v>220.53</v>
      </c>
      <c r="N144" s="7">
        <f t="shared" si="63"/>
        <v>220.53</v>
      </c>
      <c r="O144" s="125">
        <f t="shared" si="54"/>
        <v>0</v>
      </c>
    </row>
    <row r="145" spans="1:17" ht="38.25" x14ac:dyDescent="0.25">
      <c r="A145" s="113" t="s">
        <v>291</v>
      </c>
      <c r="B145" s="180" t="s">
        <v>310</v>
      </c>
      <c r="C145" s="178" t="s">
        <v>8</v>
      </c>
      <c r="D145" s="177">
        <v>42.672564000000001</v>
      </c>
      <c r="E145" s="179">
        <v>10.71</v>
      </c>
      <c r="F145" s="117"/>
      <c r="G145" s="141">
        <v>9</v>
      </c>
      <c r="H145" s="39"/>
      <c r="I145" s="10">
        <v>0</v>
      </c>
      <c r="J145" s="8">
        <f t="shared" si="60"/>
        <v>9</v>
      </c>
      <c r="K145" s="47">
        <f t="shared" si="50"/>
        <v>1.7100000000000009</v>
      </c>
      <c r="L145" s="7">
        <f t="shared" si="61"/>
        <v>457.02</v>
      </c>
      <c r="M145" s="7">
        <f t="shared" si="62"/>
        <v>0</v>
      </c>
      <c r="N145" s="7">
        <f t="shared" si="63"/>
        <v>384.05</v>
      </c>
      <c r="O145" s="125">
        <f t="shared" si="54"/>
        <v>72.96999999999997</v>
      </c>
    </row>
    <row r="146" spans="1:17" ht="25.5" x14ac:dyDescent="0.25">
      <c r="A146" s="113" t="s">
        <v>292</v>
      </c>
      <c r="B146" s="180" t="s">
        <v>311</v>
      </c>
      <c r="C146" s="115" t="s">
        <v>97</v>
      </c>
      <c r="D146" s="177">
        <v>24.778006000000001</v>
      </c>
      <c r="E146" s="179">
        <v>1</v>
      </c>
      <c r="F146" s="117"/>
      <c r="G146" s="38"/>
      <c r="H146" s="39"/>
      <c r="I146" s="10">
        <v>0</v>
      </c>
      <c r="J146" s="8">
        <f t="shared" si="60"/>
        <v>0</v>
      </c>
      <c r="K146" s="47">
        <f t="shared" si="50"/>
        <v>1</v>
      </c>
      <c r="L146" s="7">
        <f t="shared" si="61"/>
        <v>24.78</v>
      </c>
      <c r="M146" s="7">
        <f t="shared" si="62"/>
        <v>0</v>
      </c>
      <c r="N146" s="7">
        <f t="shared" si="63"/>
        <v>0</v>
      </c>
      <c r="O146" s="125">
        <f t="shared" si="54"/>
        <v>24.78</v>
      </c>
    </row>
    <row r="147" spans="1:17" x14ac:dyDescent="0.25">
      <c r="A147" s="132" t="s">
        <v>293</v>
      </c>
      <c r="B147" s="185" t="s">
        <v>294</v>
      </c>
      <c r="C147" s="181"/>
      <c r="D147" s="182"/>
      <c r="E147" s="183"/>
      <c r="F147" s="136"/>
      <c r="G147" s="51"/>
      <c r="H147" s="52"/>
      <c r="I147" s="48"/>
      <c r="J147" s="49">
        <f t="shared" ref="J147" si="64">SUM(G147,I147)</f>
        <v>0</v>
      </c>
      <c r="K147" s="49">
        <f t="shared" ref="K147" si="65">E147-J147</f>
        <v>0</v>
      </c>
      <c r="L147" s="50">
        <f>SUM(L148:L153)</f>
        <v>1070.77</v>
      </c>
      <c r="M147" s="50">
        <f t="shared" ref="M147:N147" si="66">SUM(M148:M153)</f>
        <v>0</v>
      </c>
      <c r="N147" s="50">
        <f t="shared" si="66"/>
        <v>947.89</v>
      </c>
      <c r="O147" s="184"/>
    </row>
    <row r="148" spans="1:17" ht="25.5" x14ac:dyDescent="0.25">
      <c r="A148" s="113" t="s">
        <v>295</v>
      </c>
      <c r="B148" s="180" t="s">
        <v>100</v>
      </c>
      <c r="C148" s="178" t="s">
        <v>11</v>
      </c>
      <c r="D148" s="177">
        <v>61.650182000000001</v>
      </c>
      <c r="E148" s="179">
        <v>3.65</v>
      </c>
      <c r="F148" s="117"/>
      <c r="G148" s="10">
        <v>3.65</v>
      </c>
      <c r="H148" s="39"/>
      <c r="I148" s="10"/>
      <c r="J148" s="8">
        <f t="shared" si="60"/>
        <v>3.65</v>
      </c>
      <c r="K148" s="47">
        <f t="shared" si="50"/>
        <v>0</v>
      </c>
      <c r="L148" s="7">
        <f t="shared" si="61"/>
        <v>225.02</v>
      </c>
      <c r="M148" s="7">
        <f t="shared" si="62"/>
        <v>0</v>
      </c>
      <c r="N148" s="7">
        <f t="shared" si="63"/>
        <v>225.02</v>
      </c>
      <c r="O148" s="125">
        <f t="shared" si="54"/>
        <v>0</v>
      </c>
    </row>
    <row r="149" spans="1:17" ht="25.5" x14ac:dyDescent="0.25">
      <c r="A149" s="113" t="s">
        <v>296</v>
      </c>
      <c r="B149" s="180" t="s">
        <v>101</v>
      </c>
      <c r="C149" s="178" t="s">
        <v>8</v>
      </c>
      <c r="D149" s="177">
        <v>4.4044440000000007</v>
      </c>
      <c r="E149" s="179">
        <v>1.33</v>
      </c>
      <c r="F149" s="117"/>
      <c r="G149" s="141">
        <v>1.33</v>
      </c>
      <c r="H149" s="39"/>
      <c r="I149" s="10">
        <v>0</v>
      </c>
      <c r="J149" s="8">
        <f t="shared" si="60"/>
        <v>1.33</v>
      </c>
      <c r="K149" s="47">
        <f t="shared" si="50"/>
        <v>0</v>
      </c>
      <c r="L149" s="7">
        <f t="shared" si="61"/>
        <v>5.86</v>
      </c>
      <c r="M149" s="7">
        <f t="shared" si="62"/>
        <v>0</v>
      </c>
      <c r="N149" s="7">
        <f t="shared" si="63"/>
        <v>5.86</v>
      </c>
      <c r="O149" s="125">
        <f t="shared" si="54"/>
        <v>0</v>
      </c>
    </row>
    <row r="150" spans="1:17" ht="25.5" x14ac:dyDescent="0.25">
      <c r="A150" s="113" t="s">
        <v>297</v>
      </c>
      <c r="B150" s="180" t="s">
        <v>312</v>
      </c>
      <c r="C150" s="178" t="s">
        <v>8</v>
      </c>
      <c r="D150" s="177">
        <v>65.079871999999995</v>
      </c>
      <c r="E150" s="179">
        <v>10.61</v>
      </c>
      <c r="F150" s="117"/>
      <c r="G150" s="141">
        <v>10.61</v>
      </c>
      <c r="H150" s="39"/>
      <c r="I150" s="10">
        <v>0</v>
      </c>
      <c r="J150" s="8">
        <f t="shared" ref="J150:J153" si="67">SUM(G150,I150)</f>
        <v>10.61</v>
      </c>
      <c r="K150" s="47">
        <f t="shared" ref="K150:K153" si="68">E150-J150</f>
        <v>0</v>
      </c>
      <c r="L150" s="7">
        <f t="shared" ref="L150:L153" si="69">ROUND(E150*D150,2)</f>
        <v>690.5</v>
      </c>
      <c r="M150" s="7">
        <f t="shared" ref="M150:M153" si="70">ROUND(I150*D150,2)</f>
        <v>0</v>
      </c>
      <c r="N150" s="7">
        <f t="shared" ref="N150:N153" si="71">ROUND(J150*D150,2)</f>
        <v>690.5</v>
      </c>
      <c r="O150" s="125">
        <f t="shared" ref="O150:O153" si="72">L150-N150</f>
        <v>0</v>
      </c>
    </row>
    <row r="151" spans="1:17" ht="38.25" x14ac:dyDescent="0.25">
      <c r="A151" s="113" t="s">
        <v>298</v>
      </c>
      <c r="B151" s="180" t="s">
        <v>309</v>
      </c>
      <c r="C151" s="178" t="s">
        <v>8</v>
      </c>
      <c r="D151" s="177">
        <v>73.756386000000006</v>
      </c>
      <c r="E151" s="179">
        <v>1.33</v>
      </c>
      <c r="F151" s="117"/>
      <c r="G151" s="38"/>
      <c r="H151" s="39"/>
      <c r="I151" s="10"/>
      <c r="J151" s="8">
        <f t="shared" si="67"/>
        <v>0</v>
      </c>
      <c r="K151" s="47">
        <f t="shared" si="68"/>
        <v>1.33</v>
      </c>
      <c r="L151" s="7">
        <f t="shared" si="69"/>
        <v>98.1</v>
      </c>
      <c r="M151" s="7">
        <f t="shared" si="70"/>
        <v>0</v>
      </c>
      <c r="N151" s="7">
        <f t="shared" si="71"/>
        <v>0</v>
      </c>
      <c r="O151" s="125">
        <f t="shared" si="72"/>
        <v>98.1</v>
      </c>
    </row>
    <row r="152" spans="1:17" x14ac:dyDescent="0.25">
      <c r="A152" s="113" t="s">
        <v>299</v>
      </c>
      <c r="B152" s="180" t="s">
        <v>313</v>
      </c>
      <c r="C152" s="178" t="s">
        <v>11</v>
      </c>
      <c r="D152" s="177">
        <v>110.448052</v>
      </c>
      <c r="E152" s="179">
        <v>0.24</v>
      </c>
      <c r="F152" s="117"/>
      <c r="G152" s="141">
        <v>0.24</v>
      </c>
      <c r="H152" s="39"/>
      <c r="I152" s="10">
        <v>0</v>
      </c>
      <c r="J152" s="8">
        <f t="shared" si="67"/>
        <v>0.24</v>
      </c>
      <c r="K152" s="47">
        <f t="shared" si="68"/>
        <v>0</v>
      </c>
      <c r="L152" s="7">
        <f t="shared" si="69"/>
        <v>26.51</v>
      </c>
      <c r="M152" s="7">
        <f t="shared" si="70"/>
        <v>0</v>
      </c>
      <c r="N152" s="7">
        <f t="shared" si="71"/>
        <v>26.51</v>
      </c>
      <c r="O152" s="125">
        <f t="shared" si="72"/>
        <v>0</v>
      </c>
    </row>
    <row r="153" spans="1:17" ht="25.5" x14ac:dyDescent="0.25">
      <c r="A153" s="113" t="s">
        <v>300</v>
      </c>
      <c r="B153" s="180" t="s">
        <v>311</v>
      </c>
      <c r="C153" s="115" t="s">
        <v>97</v>
      </c>
      <c r="D153" s="177">
        <v>24.778006000000001</v>
      </c>
      <c r="E153" s="179">
        <v>1</v>
      </c>
      <c r="F153" s="117"/>
      <c r="G153" s="38"/>
      <c r="H153" s="39"/>
      <c r="I153" s="10"/>
      <c r="J153" s="8">
        <f t="shared" si="67"/>
        <v>0</v>
      </c>
      <c r="K153" s="47">
        <f t="shared" si="68"/>
        <v>1</v>
      </c>
      <c r="L153" s="7">
        <f t="shared" si="69"/>
        <v>24.78</v>
      </c>
      <c r="M153" s="7">
        <f t="shared" si="70"/>
        <v>0</v>
      </c>
      <c r="N153" s="7">
        <f t="shared" si="71"/>
        <v>0</v>
      </c>
      <c r="O153" s="125">
        <f t="shared" si="72"/>
        <v>24.78</v>
      </c>
      <c r="Q153" s="14"/>
    </row>
    <row r="154" spans="1:17" x14ac:dyDescent="0.25">
      <c r="A154" s="113"/>
      <c r="B154" s="114"/>
      <c r="C154" s="115"/>
      <c r="D154" s="116"/>
      <c r="E154" s="116"/>
      <c r="F154" s="117"/>
      <c r="G154" s="38"/>
      <c r="H154" s="39"/>
      <c r="I154" s="10"/>
      <c r="J154" s="8"/>
      <c r="K154" s="47"/>
      <c r="L154" s="9">
        <f>SUM(L105:L129)+L130+L136</f>
        <v>22726.489999999998</v>
      </c>
      <c r="M154" s="9">
        <f>SUM(M147,M137,M105:M129,M130)</f>
        <v>220.53</v>
      </c>
      <c r="N154" s="9">
        <f>SUM(N147,N137,N105:N129,N130)</f>
        <v>10170.170000000002</v>
      </c>
      <c r="O154" s="106"/>
    </row>
    <row r="155" spans="1:17" x14ac:dyDescent="0.25">
      <c r="A155" s="165" t="s">
        <v>46</v>
      </c>
      <c r="B155" s="160" t="s">
        <v>334</v>
      </c>
      <c r="C155" s="108"/>
      <c r="D155" s="109"/>
      <c r="E155" s="107"/>
      <c r="F155" s="110"/>
      <c r="G155" s="110"/>
      <c r="H155" s="45">
        <v>5.67</v>
      </c>
      <c r="I155" s="46"/>
      <c r="J155" s="47"/>
      <c r="K155" s="59"/>
      <c r="L155" s="42"/>
      <c r="M155" s="42"/>
      <c r="N155" s="42"/>
      <c r="O155" s="155">
        <f>SUM(O156:O176)</f>
        <v>146.88</v>
      </c>
    </row>
    <row r="156" spans="1:17" ht="38.25" x14ac:dyDescent="0.25">
      <c r="A156" s="113" t="s">
        <v>47</v>
      </c>
      <c r="B156" s="180" t="s">
        <v>314</v>
      </c>
      <c r="C156" s="115" t="s">
        <v>37</v>
      </c>
      <c r="D156" s="177">
        <v>69.737030000000004</v>
      </c>
      <c r="E156" s="179">
        <v>12</v>
      </c>
      <c r="F156" s="117"/>
      <c r="G156" s="10">
        <v>12</v>
      </c>
      <c r="H156" s="39">
        <v>9.49</v>
      </c>
      <c r="I156" s="10"/>
      <c r="J156" s="8">
        <f>SUM(G156,I156)</f>
        <v>12</v>
      </c>
      <c r="K156" s="47">
        <f t="shared" ref="K156:K176" si="73">E156-J156</f>
        <v>0</v>
      </c>
      <c r="L156" s="7">
        <f t="shared" ref="L156:L176" si="74">ROUND(E156*D156,2)</f>
        <v>836.84</v>
      </c>
      <c r="M156" s="7">
        <f t="shared" ref="M156:M176" si="75">ROUND(I156*D156,2)</f>
        <v>0</v>
      </c>
      <c r="N156" s="7">
        <f t="shared" ref="N156:N176" si="76">ROUND(J156*D156,2)</f>
        <v>836.84</v>
      </c>
      <c r="O156" s="125">
        <f t="shared" ref="O156:O176" si="77">L156-N156</f>
        <v>0</v>
      </c>
    </row>
    <row r="157" spans="1:17" ht="51" x14ac:dyDescent="0.25">
      <c r="A157" s="113" t="s">
        <v>48</v>
      </c>
      <c r="B157" s="180" t="s">
        <v>315</v>
      </c>
      <c r="C157" s="115" t="s">
        <v>37</v>
      </c>
      <c r="D157" s="177">
        <v>135.31029599999999</v>
      </c>
      <c r="E157" s="179">
        <v>1</v>
      </c>
      <c r="F157" s="117"/>
      <c r="G157" s="10">
        <v>1</v>
      </c>
      <c r="H157" s="39">
        <v>5.52</v>
      </c>
      <c r="I157" s="10">
        <v>0</v>
      </c>
      <c r="J157" s="8">
        <f t="shared" ref="J157:J174" si="78">SUM(G157,I157)</f>
        <v>1</v>
      </c>
      <c r="K157" s="47">
        <f t="shared" si="73"/>
        <v>0</v>
      </c>
      <c r="L157" s="7">
        <f t="shared" si="74"/>
        <v>135.31</v>
      </c>
      <c r="M157" s="7">
        <f t="shared" si="75"/>
        <v>0</v>
      </c>
      <c r="N157" s="7">
        <f t="shared" si="76"/>
        <v>135.31</v>
      </c>
      <c r="O157" s="125">
        <f t="shared" si="77"/>
        <v>0</v>
      </c>
    </row>
    <row r="158" spans="1:17" ht="25.5" x14ac:dyDescent="0.25">
      <c r="A158" s="113" t="s">
        <v>49</v>
      </c>
      <c r="B158" s="180" t="s">
        <v>316</v>
      </c>
      <c r="C158" s="115" t="s">
        <v>37</v>
      </c>
      <c r="D158" s="177">
        <v>18.375917999999999</v>
      </c>
      <c r="E158" s="179">
        <v>1</v>
      </c>
      <c r="F158" s="117"/>
      <c r="G158" s="10">
        <v>1</v>
      </c>
      <c r="H158" s="39"/>
      <c r="I158" s="10"/>
      <c r="J158" s="8">
        <f t="shared" si="78"/>
        <v>1</v>
      </c>
      <c r="K158" s="47">
        <f t="shared" si="73"/>
        <v>0</v>
      </c>
      <c r="L158" s="7">
        <f t="shared" si="74"/>
        <v>18.38</v>
      </c>
      <c r="M158" s="7">
        <f t="shared" si="75"/>
        <v>0</v>
      </c>
      <c r="N158" s="7">
        <f t="shared" si="76"/>
        <v>18.38</v>
      </c>
      <c r="O158" s="125">
        <f t="shared" si="77"/>
        <v>0</v>
      </c>
    </row>
    <row r="159" spans="1:17" ht="25.5" x14ac:dyDescent="0.25">
      <c r="A159" s="113" t="s">
        <v>50</v>
      </c>
      <c r="B159" s="180" t="s">
        <v>317</v>
      </c>
      <c r="C159" s="115" t="s">
        <v>13</v>
      </c>
      <c r="D159" s="177">
        <v>7.0519240000000005</v>
      </c>
      <c r="E159" s="179">
        <v>90.7</v>
      </c>
      <c r="F159" s="117"/>
      <c r="G159" s="10">
        <v>90.7</v>
      </c>
      <c r="H159" s="39">
        <v>6.88</v>
      </c>
      <c r="I159" s="10"/>
      <c r="J159" s="8">
        <f t="shared" si="78"/>
        <v>90.7</v>
      </c>
      <c r="K159" s="47">
        <f t="shared" si="73"/>
        <v>0</v>
      </c>
      <c r="L159" s="7">
        <f t="shared" si="74"/>
        <v>639.61</v>
      </c>
      <c r="M159" s="7">
        <f t="shared" si="75"/>
        <v>0</v>
      </c>
      <c r="N159" s="7">
        <f t="shared" si="76"/>
        <v>639.61</v>
      </c>
      <c r="O159" s="125">
        <f t="shared" si="77"/>
        <v>0</v>
      </c>
    </row>
    <row r="160" spans="1:17" ht="25.5" x14ac:dyDescent="0.25">
      <c r="A160" s="113" t="s">
        <v>51</v>
      </c>
      <c r="B160" s="180" t="s">
        <v>318</v>
      </c>
      <c r="C160" s="115" t="s">
        <v>37</v>
      </c>
      <c r="D160" s="177">
        <v>4.560886</v>
      </c>
      <c r="E160" s="179">
        <v>7</v>
      </c>
      <c r="F160" s="117"/>
      <c r="G160" s="10">
        <v>7</v>
      </c>
      <c r="H160" s="39">
        <v>1135.78</v>
      </c>
      <c r="I160" s="10"/>
      <c r="J160" s="8">
        <f t="shared" si="78"/>
        <v>7</v>
      </c>
      <c r="K160" s="47">
        <f t="shared" si="73"/>
        <v>0</v>
      </c>
      <c r="L160" s="7">
        <f t="shared" si="74"/>
        <v>31.93</v>
      </c>
      <c r="M160" s="7">
        <f t="shared" si="75"/>
        <v>0</v>
      </c>
      <c r="N160" s="7">
        <f t="shared" si="76"/>
        <v>31.93</v>
      </c>
      <c r="O160" s="125">
        <f t="shared" si="77"/>
        <v>0</v>
      </c>
    </row>
    <row r="161" spans="1:15" ht="25.5" x14ac:dyDescent="0.25">
      <c r="A161" s="113" t="s">
        <v>52</v>
      </c>
      <c r="B161" s="180" t="s">
        <v>319</v>
      </c>
      <c r="C161" s="115" t="s">
        <v>13</v>
      </c>
      <c r="D161" s="177">
        <v>11.817388000000001</v>
      </c>
      <c r="E161" s="179">
        <v>60.39</v>
      </c>
      <c r="F161" s="117"/>
      <c r="G161" s="10">
        <v>60.39</v>
      </c>
      <c r="H161" s="39">
        <v>3.21</v>
      </c>
      <c r="I161" s="10"/>
      <c r="J161" s="8">
        <f t="shared" si="78"/>
        <v>60.39</v>
      </c>
      <c r="K161" s="47">
        <f t="shared" si="73"/>
        <v>0</v>
      </c>
      <c r="L161" s="7">
        <f t="shared" si="74"/>
        <v>713.65</v>
      </c>
      <c r="M161" s="7">
        <f t="shared" si="75"/>
        <v>0</v>
      </c>
      <c r="N161" s="7">
        <f t="shared" si="76"/>
        <v>713.65</v>
      </c>
      <c r="O161" s="125">
        <f t="shared" si="77"/>
        <v>0</v>
      </c>
    </row>
    <row r="162" spans="1:15" ht="51" x14ac:dyDescent="0.25">
      <c r="A162" s="113" t="s">
        <v>53</v>
      </c>
      <c r="B162" s="180" t="s">
        <v>320</v>
      </c>
      <c r="C162" s="115" t="s">
        <v>37</v>
      </c>
      <c r="D162" s="177">
        <v>28.051254</v>
      </c>
      <c r="E162" s="179">
        <v>3</v>
      </c>
      <c r="F162" s="117"/>
      <c r="G162" s="10">
        <v>3</v>
      </c>
      <c r="H162" s="39"/>
      <c r="I162" s="10"/>
      <c r="J162" s="8">
        <f t="shared" si="78"/>
        <v>3</v>
      </c>
      <c r="K162" s="47">
        <f t="shared" si="73"/>
        <v>0</v>
      </c>
      <c r="L162" s="7">
        <f t="shared" si="74"/>
        <v>84.15</v>
      </c>
      <c r="M162" s="7">
        <f t="shared" si="75"/>
        <v>0</v>
      </c>
      <c r="N162" s="7">
        <f t="shared" si="76"/>
        <v>84.15</v>
      </c>
      <c r="O162" s="125">
        <f t="shared" si="77"/>
        <v>0</v>
      </c>
    </row>
    <row r="163" spans="1:15" ht="51" x14ac:dyDescent="0.25">
      <c r="A163" s="113" t="s">
        <v>54</v>
      </c>
      <c r="B163" s="180" t="s">
        <v>321</v>
      </c>
      <c r="C163" s="115" t="s">
        <v>37</v>
      </c>
      <c r="D163" s="177">
        <v>4.4044440000000007</v>
      </c>
      <c r="E163" s="179">
        <v>1</v>
      </c>
      <c r="F163" s="117"/>
      <c r="G163" s="10">
        <v>1</v>
      </c>
      <c r="H163" s="39">
        <v>9.14</v>
      </c>
      <c r="I163" s="10"/>
      <c r="J163" s="8">
        <f t="shared" si="78"/>
        <v>1</v>
      </c>
      <c r="K163" s="47">
        <f t="shared" si="73"/>
        <v>0</v>
      </c>
      <c r="L163" s="7">
        <f t="shared" si="74"/>
        <v>4.4000000000000004</v>
      </c>
      <c r="M163" s="7">
        <f t="shared" si="75"/>
        <v>0</v>
      </c>
      <c r="N163" s="7">
        <f t="shared" si="76"/>
        <v>4.4000000000000004</v>
      </c>
      <c r="O163" s="125">
        <f t="shared" si="77"/>
        <v>0</v>
      </c>
    </row>
    <row r="164" spans="1:15" ht="51" x14ac:dyDescent="0.25">
      <c r="A164" s="113" t="s">
        <v>55</v>
      </c>
      <c r="B164" s="180" t="s">
        <v>322</v>
      </c>
      <c r="C164" s="115" t="s">
        <v>37</v>
      </c>
      <c r="D164" s="177">
        <v>8.8690580000000008</v>
      </c>
      <c r="E164" s="179">
        <v>2</v>
      </c>
      <c r="F164" s="117"/>
      <c r="G164" s="10">
        <v>2</v>
      </c>
      <c r="H164" s="39"/>
      <c r="I164" s="10"/>
      <c r="J164" s="8">
        <f t="shared" si="78"/>
        <v>2</v>
      </c>
      <c r="K164" s="47">
        <f t="shared" si="73"/>
        <v>0</v>
      </c>
      <c r="L164" s="7">
        <f t="shared" si="74"/>
        <v>17.739999999999998</v>
      </c>
      <c r="M164" s="7">
        <f t="shared" si="75"/>
        <v>0</v>
      </c>
      <c r="N164" s="7">
        <f t="shared" si="76"/>
        <v>17.739999999999998</v>
      </c>
      <c r="O164" s="125">
        <f t="shared" si="77"/>
        <v>0</v>
      </c>
    </row>
    <row r="165" spans="1:15" x14ac:dyDescent="0.25">
      <c r="A165" s="113" t="s">
        <v>56</v>
      </c>
      <c r="B165" s="180" t="s">
        <v>323</v>
      </c>
      <c r="C165" s="115" t="s">
        <v>37</v>
      </c>
      <c r="D165" s="177">
        <v>14.01961</v>
      </c>
      <c r="E165" s="179">
        <v>13</v>
      </c>
      <c r="F165" s="117"/>
      <c r="G165" s="10">
        <v>13</v>
      </c>
      <c r="H165" s="39"/>
      <c r="I165" s="10"/>
      <c r="J165" s="8">
        <f t="shared" si="78"/>
        <v>13</v>
      </c>
      <c r="K165" s="47">
        <f t="shared" si="73"/>
        <v>0</v>
      </c>
      <c r="L165" s="7">
        <f t="shared" si="74"/>
        <v>182.25</v>
      </c>
      <c r="M165" s="7">
        <f t="shared" si="75"/>
        <v>0</v>
      </c>
      <c r="N165" s="7">
        <f t="shared" si="76"/>
        <v>182.25</v>
      </c>
      <c r="O165" s="125">
        <f t="shared" si="77"/>
        <v>0</v>
      </c>
    </row>
    <row r="166" spans="1:15" ht="25.5" x14ac:dyDescent="0.25">
      <c r="A166" s="113" t="s">
        <v>57</v>
      </c>
      <c r="B166" s="180" t="s">
        <v>324</v>
      </c>
      <c r="C166" s="115" t="s">
        <v>37</v>
      </c>
      <c r="D166" s="177">
        <v>6.3298839999999998</v>
      </c>
      <c r="E166" s="179">
        <v>30</v>
      </c>
      <c r="F166" s="117"/>
      <c r="G166" s="10">
        <v>30</v>
      </c>
      <c r="H166" s="39"/>
      <c r="I166" s="10"/>
      <c r="J166" s="8">
        <f t="shared" si="78"/>
        <v>30</v>
      </c>
      <c r="K166" s="47">
        <f t="shared" si="73"/>
        <v>0</v>
      </c>
      <c r="L166" s="7">
        <f t="shared" si="74"/>
        <v>189.9</v>
      </c>
      <c r="M166" s="7">
        <f t="shared" si="75"/>
        <v>0</v>
      </c>
      <c r="N166" s="7">
        <f t="shared" si="76"/>
        <v>189.9</v>
      </c>
      <c r="O166" s="125">
        <f t="shared" si="77"/>
        <v>0</v>
      </c>
    </row>
    <row r="167" spans="1:15" ht="25.5" x14ac:dyDescent="0.25">
      <c r="A167" s="113" t="s">
        <v>58</v>
      </c>
      <c r="B167" s="180" t="s">
        <v>325</v>
      </c>
      <c r="C167" s="115" t="s">
        <v>37</v>
      </c>
      <c r="D167" s="177">
        <v>9.5188939999999995</v>
      </c>
      <c r="E167" s="179">
        <v>28</v>
      </c>
      <c r="F167" s="117"/>
      <c r="G167" s="10">
        <v>28</v>
      </c>
      <c r="H167" s="39"/>
      <c r="I167" s="10"/>
      <c r="J167" s="8">
        <f t="shared" si="78"/>
        <v>28</v>
      </c>
      <c r="K167" s="47">
        <f t="shared" si="73"/>
        <v>0</v>
      </c>
      <c r="L167" s="7">
        <f t="shared" si="74"/>
        <v>266.52999999999997</v>
      </c>
      <c r="M167" s="7">
        <f t="shared" si="75"/>
        <v>0</v>
      </c>
      <c r="N167" s="7">
        <f t="shared" si="76"/>
        <v>266.52999999999997</v>
      </c>
      <c r="O167" s="125">
        <f t="shared" si="77"/>
        <v>0</v>
      </c>
    </row>
    <row r="168" spans="1:15" ht="25.5" x14ac:dyDescent="0.25">
      <c r="A168" s="113" t="s">
        <v>59</v>
      </c>
      <c r="B168" s="180" t="s">
        <v>326</v>
      </c>
      <c r="C168" s="115" t="s">
        <v>37</v>
      </c>
      <c r="D168" s="177">
        <v>8.8449899999999992</v>
      </c>
      <c r="E168" s="179">
        <v>13</v>
      </c>
      <c r="F168" s="117"/>
      <c r="G168" s="10">
        <v>13</v>
      </c>
      <c r="H168" s="39"/>
      <c r="I168" s="10"/>
      <c r="J168" s="8">
        <f t="shared" si="78"/>
        <v>13</v>
      </c>
      <c r="K168" s="47">
        <f t="shared" si="73"/>
        <v>0</v>
      </c>
      <c r="L168" s="7">
        <f t="shared" si="74"/>
        <v>114.98</v>
      </c>
      <c r="M168" s="7">
        <f t="shared" si="75"/>
        <v>0</v>
      </c>
      <c r="N168" s="7">
        <f t="shared" si="76"/>
        <v>114.98</v>
      </c>
      <c r="O168" s="125">
        <f t="shared" si="77"/>
        <v>0</v>
      </c>
    </row>
    <row r="169" spans="1:15" ht="25.5" x14ac:dyDescent="0.25">
      <c r="A169" s="113" t="s">
        <v>60</v>
      </c>
      <c r="B169" s="180" t="s">
        <v>327</v>
      </c>
      <c r="C169" s="115" t="s">
        <v>37</v>
      </c>
      <c r="D169" s="177">
        <v>14.801820000000001</v>
      </c>
      <c r="E169" s="179">
        <v>10</v>
      </c>
      <c r="F169" s="117"/>
      <c r="G169" s="10">
        <v>10</v>
      </c>
      <c r="H169" s="39"/>
      <c r="I169" s="10"/>
      <c r="J169" s="8">
        <f t="shared" si="78"/>
        <v>10</v>
      </c>
      <c r="K169" s="47">
        <f t="shared" si="73"/>
        <v>0</v>
      </c>
      <c r="L169" s="7">
        <f t="shared" si="74"/>
        <v>148.02000000000001</v>
      </c>
      <c r="M169" s="7">
        <f t="shared" si="75"/>
        <v>0</v>
      </c>
      <c r="N169" s="7">
        <f t="shared" si="76"/>
        <v>148.02000000000001</v>
      </c>
      <c r="O169" s="125">
        <f t="shared" si="77"/>
        <v>0</v>
      </c>
    </row>
    <row r="170" spans="1:15" ht="38.25" x14ac:dyDescent="0.25">
      <c r="A170" s="113" t="s">
        <v>163</v>
      </c>
      <c r="B170" s="180" t="s">
        <v>328</v>
      </c>
      <c r="C170" s="115" t="s">
        <v>13</v>
      </c>
      <c r="D170" s="177">
        <v>11.372129999999999</v>
      </c>
      <c r="E170" s="179">
        <v>9</v>
      </c>
      <c r="F170" s="117"/>
      <c r="G170" s="10">
        <v>9</v>
      </c>
      <c r="H170" s="39"/>
      <c r="I170" s="10"/>
      <c r="J170" s="8">
        <f t="shared" si="78"/>
        <v>9</v>
      </c>
      <c r="K170" s="47">
        <f t="shared" si="73"/>
        <v>0</v>
      </c>
      <c r="L170" s="7">
        <f t="shared" si="74"/>
        <v>102.35</v>
      </c>
      <c r="M170" s="7">
        <f t="shared" si="75"/>
        <v>0</v>
      </c>
      <c r="N170" s="7">
        <f t="shared" si="76"/>
        <v>102.35</v>
      </c>
      <c r="O170" s="125">
        <f t="shared" si="77"/>
        <v>0</v>
      </c>
    </row>
    <row r="171" spans="1:15" ht="38.25" x14ac:dyDescent="0.25">
      <c r="A171" s="113" t="s">
        <v>164</v>
      </c>
      <c r="B171" s="180" t="s">
        <v>329</v>
      </c>
      <c r="C171" s="115" t="s">
        <v>37</v>
      </c>
      <c r="D171" s="177">
        <v>10.541784</v>
      </c>
      <c r="E171" s="179">
        <v>11</v>
      </c>
      <c r="F171" s="117"/>
      <c r="G171" s="10">
        <v>11</v>
      </c>
      <c r="H171" s="39"/>
      <c r="I171" s="10"/>
      <c r="J171" s="8">
        <f t="shared" si="78"/>
        <v>11</v>
      </c>
      <c r="K171" s="47">
        <f t="shared" si="73"/>
        <v>0</v>
      </c>
      <c r="L171" s="7">
        <f t="shared" si="74"/>
        <v>115.96</v>
      </c>
      <c r="M171" s="7">
        <f t="shared" si="75"/>
        <v>0</v>
      </c>
      <c r="N171" s="7">
        <f t="shared" si="76"/>
        <v>115.96</v>
      </c>
      <c r="O171" s="125">
        <f t="shared" si="77"/>
        <v>0</v>
      </c>
    </row>
    <row r="172" spans="1:15" ht="38.25" x14ac:dyDescent="0.25">
      <c r="A172" s="113" t="s">
        <v>165</v>
      </c>
      <c r="B172" s="180" t="s">
        <v>330</v>
      </c>
      <c r="C172" s="115" t="s">
        <v>37</v>
      </c>
      <c r="D172" s="177">
        <v>10.192798000000002</v>
      </c>
      <c r="E172" s="179">
        <v>2</v>
      </c>
      <c r="F172" s="117"/>
      <c r="G172" s="10">
        <v>2</v>
      </c>
      <c r="H172" s="39"/>
      <c r="I172" s="10"/>
      <c r="J172" s="8">
        <f t="shared" si="78"/>
        <v>2</v>
      </c>
      <c r="K172" s="47">
        <f t="shared" si="73"/>
        <v>0</v>
      </c>
      <c r="L172" s="7">
        <f t="shared" si="74"/>
        <v>20.39</v>
      </c>
      <c r="M172" s="7">
        <f t="shared" si="75"/>
        <v>0</v>
      </c>
      <c r="N172" s="7">
        <f t="shared" si="76"/>
        <v>20.39</v>
      </c>
      <c r="O172" s="125">
        <f t="shared" si="77"/>
        <v>0</v>
      </c>
    </row>
    <row r="173" spans="1:15" ht="25.5" x14ac:dyDescent="0.25">
      <c r="A173" s="113" t="s">
        <v>61</v>
      </c>
      <c r="B173" s="180" t="s">
        <v>331</v>
      </c>
      <c r="C173" s="115" t="s">
        <v>37</v>
      </c>
      <c r="D173" s="177">
        <v>13.947406000000001</v>
      </c>
      <c r="E173" s="179">
        <v>1</v>
      </c>
      <c r="F173" s="117"/>
      <c r="G173" s="10">
        <v>1</v>
      </c>
      <c r="H173" s="39"/>
      <c r="I173" s="10"/>
      <c r="J173" s="8">
        <f t="shared" si="78"/>
        <v>1</v>
      </c>
      <c r="K173" s="47">
        <f t="shared" si="73"/>
        <v>0</v>
      </c>
      <c r="L173" s="7">
        <f t="shared" si="74"/>
        <v>13.95</v>
      </c>
      <c r="M173" s="7">
        <f t="shared" si="75"/>
        <v>0</v>
      </c>
      <c r="N173" s="7">
        <f t="shared" si="76"/>
        <v>13.95</v>
      </c>
      <c r="O173" s="125">
        <f t="shared" si="77"/>
        <v>0</v>
      </c>
    </row>
    <row r="174" spans="1:15" ht="25.5" x14ac:dyDescent="0.25">
      <c r="A174" s="113" t="s">
        <v>166</v>
      </c>
      <c r="B174" s="180" t="s">
        <v>332</v>
      </c>
      <c r="C174" s="115" t="s">
        <v>37</v>
      </c>
      <c r="D174" s="177">
        <v>7.798032000000001</v>
      </c>
      <c r="E174" s="179">
        <v>3</v>
      </c>
      <c r="F174" s="117"/>
      <c r="G174" s="10">
        <v>3</v>
      </c>
      <c r="H174" s="39"/>
      <c r="I174" s="10"/>
      <c r="J174" s="8">
        <f t="shared" si="78"/>
        <v>3</v>
      </c>
      <c r="K174" s="47">
        <f t="shared" si="73"/>
        <v>0</v>
      </c>
      <c r="L174" s="7">
        <f t="shared" si="74"/>
        <v>23.39</v>
      </c>
      <c r="M174" s="7">
        <f t="shared" si="75"/>
        <v>0</v>
      </c>
      <c r="N174" s="7">
        <f t="shared" si="76"/>
        <v>23.39</v>
      </c>
      <c r="O174" s="125">
        <f t="shared" si="77"/>
        <v>0</v>
      </c>
    </row>
    <row r="175" spans="1:15" ht="51" x14ac:dyDescent="0.25">
      <c r="A175" s="113" t="s">
        <v>161</v>
      </c>
      <c r="B175" s="180" t="s">
        <v>321</v>
      </c>
      <c r="C175" s="115" t="s">
        <v>37</v>
      </c>
      <c r="D175" s="177">
        <v>4.4044440000000007</v>
      </c>
      <c r="E175" s="179">
        <v>1</v>
      </c>
      <c r="F175" s="117"/>
      <c r="G175" s="10">
        <v>1</v>
      </c>
      <c r="H175" s="39">
        <v>7.86</v>
      </c>
      <c r="I175" s="10"/>
      <c r="J175" s="8">
        <f>I175+'[6]1'!J124</f>
        <v>0</v>
      </c>
      <c r="K175" s="47">
        <f t="shared" si="73"/>
        <v>1</v>
      </c>
      <c r="L175" s="7">
        <f t="shared" si="74"/>
        <v>4.4000000000000004</v>
      </c>
      <c r="M175" s="7">
        <f t="shared" si="75"/>
        <v>0</v>
      </c>
      <c r="N175" s="7">
        <f t="shared" si="76"/>
        <v>0</v>
      </c>
      <c r="O175" s="125">
        <f t="shared" si="77"/>
        <v>4.4000000000000004</v>
      </c>
    </row>
    <row r="176" spans="1:15" ht="25.5" x14ac:dyDescent="0.25">
      <c r="A176" s="113" t="s">
        <v>162</v>
      </c>
      <c r="B176" s="180" t="s">
        <v>333</v>
      </c>
      <c r="C176" s="115" t="s">
        <v>37</v>
      </c>
      <c r="D176" s="177">
        <v>7.1241279999999998</v>
      </c>
      <c r="E176" s="179">
        <v>20</v>
      </c>
      <c r="F176" s="117"/>
      <c r="G176" s="10">
        <v>20</v>
      </c>
      <c r="H176" s="39">
        <v>12.26</v>
      </c>
      <c r="I176" s="10"/>
      <c r="J176" s="8">
        <f>I176+'[6]1'!J126</f>
        <v>0</v>
      </c>
      <c r="K176" s="47">
        <f t="shared" si="73"/>
        <v>20</v>
      </c>
      <c r="L176" s="7">
        <f t="shared" si="74"/>
        <v>142.47999999999999</v>
      </c>
      <c r="M176" s="7">
        <f t="shared" si="75"/>
        <v>0</v>
      </c>
      <c r="N176" s="7">
        <f t="shared" si="76"/>
        <v>0</v>
      </c>
      <c r="O176" s="125">
        <f t="shared" si="77"/>
        <v>142.47999999999999</v>
      </c>
    </row>
    <row r="177" spans="1:15" x14ac:dyDescent="0.25">
      <c r="A177" s="113"/>
      <c r="B177" s="127"/>
      <c r="C177" s="115"/>
      <c r="D177" s="116"/>
      <c r="E177" s="116"/>
      <c r="F177" s="117"/>
      <c r="G177" s="117"/>
      <c r="H177" s="39"/>
      <c r="I177" s="10"/>
      <c r="J177" s="8"/>
      <c r="K177" s="47"/>
      <c r="L177" s="9">
        <f>SUM(L156:L176)</f>
        <v>3806.61</v>
      </c>
      <c r="M177" s="9">
        <f>SUM(M156:M176)</f>
        <v>0</v>
      </c>
      <c r="N177" s="9">
        <f>SUM(N156:N176)</f>
        <v>3659.73</v>
      </c>
      <c r="O177" s="106"/>
    </row>
    <row r="178" spans="1:15" x14ac:dyDescent="0.25">
      <c r="A178" s="161" t="s">
        <v>62</v>
      </c>
      <c r="B178" s="160" t="s">
        <v>44</v>
      </c>
      <c r="C178" s="108"/>
      <c r="D178" s="109"/>
      <c r="E178" s="107"/>
      <c r="F178" s="110"/>
      <c r="G178" s="110"/>
      <c r="H178" s="45">
        <v>70.239999999999995</v>
      </c>
      <c r="I178" s="46"/>
      <c r="J178" s="47"/>
      <c r="K178" s="59"/>
      <c r="L178" s="42"/>
      <c r="M178" s="42"/>
      <c r="N178" s="42"/>
      <c r="O178" s="155">
        <f>SUM(O179:O203)</f>
        <v>3176.5299999999997</v>
      </c>
    </row>
    <row r="179" spans="1:15" ht="25.5" x14ac:dyDescent="0.25">
      <c r="A179" s="113" t="s">
        <v>63</v>
      </c>
      <c r="B179" s="180" t="s">
        <v>154</v>
      </c>
      <c r="C179" s="115" t="s">
        <v>97</v>
      </c>
      <c r="D179" s="177">
        <v>10.878736</v>
      </c>
      <c r="E179" s="179">
        <v>86</v>
      </c>
      <c r="F179" s="117"/>
      <c r="G179" s="196">
        <v>86</v>
      </c>
      <c r="H179" s="39">
        <v>11.32</v>
      </c>
      <c r="I179" s="10"/>
      <c r="J179" s="8">
        <f>SUM(G179,I179)</f>
        <v>86</v>
      </c>
      <c r="K179" s="47">
        <f t="shared" ref="K179" si="79">E179-J179</f>
        <v>0</v>
      </c>
      <c r="L179" s="7">
        <f t="shared" ref="L179" si="80">ROUND(E179*D179,2)</f>
        <v>935.57</v>
      </c>
      <c r="M179" s="7">
        <f t="shared" ref="M179" si="81">ROUND(I179*D179,2)</f>
        <v>0</v>
      </c>
      <c r="N179" s="7">
        <f t="shared" ref="N179" si="82">ROUND(J179*D179,2)</f>
        <v>935.57</v>
      </c>
      <c r="O179" s="125">
        <f t="shared" ref="O179" si="83">L179-N179</f>
        <v>0</v>
      </c>
    </row>
    <row r="180" spans="1:15" ht="25.5" x14ac:dyDescent="0.25">
      <c r="A180" s="113" t="s">
        <v>335</v>
      </c>
      <c r="B180" s="180" t="s">
        <v>155</v>
      </c>
      <c r="C180" s="115" t="s">
        <v>97</v>
      </c>
      <c r="D180" s="177">
        <v>7.8822700000000001</v>
      </c>
      <c r="E180" s="179">
        <v>40</v>
      </c>
      <c r="F180" s="117"/>
      <c r="G180" s="10">
        <v>40</v>
      </c>
      <c r="H180" s="39"/>
      <c r="I180" s="10"/>
      <c r="J180" s="8">
        <f t="shared" ref="J180:J203" si="84">SUM(G180,I180)</f>
        <v>40</v>
      </c>
      <c r="K180" s="47">
        <f t="shared" ref="K180:K203" si="85">E180-J180</f>
        <v>0</v>
      </c>
      <c r="L180" s="7">
        <f t="shared" ref="L180:L203" si="86">ROUND(E180*D180,2)</f>
        <v>315.29000000000002</v>
      </c>
      <c r="M180" s="7">
        <f t="shared" ref="M180:M203" si="87">ROUND(I180*D180,2)</f>
        <v>0</v>
      </c>
      <c r="N180" s="7">
        <f t="shared" ref="N180:N203" si="88">ROUND(J180*D180,2)</f>
        <v>315.29000000000002</v>
      </c>
      <c r="O180" s="125">
        <f t="shared" ref="O180:O203" si="89">L180-N180</f>
        <v>0</v>
      </c>
    </row>
    <row r="181" spans="1:15" ht="25.5" x14ac:dyDescent="0.25">
      <c r="A181" s="113" t="s">
        <v>336</v>
      </c>
      <c r="B181" s="180" t="s">
        <v>359</v>
      </c>
      <c r="C181" s="115" t="s">
        <v>13</v>
      </c>
      <c r="D181" s="177">
        <v>7.0398899999999998</v>
      </c>
      <c r="E181" s="179">
        <v>5.6</v>
      </c>
      <c r="F181" s="117"/>
      <c r="G181" s="10">
        <v>5.6</v>
      </c>
      <c r="H181" s="39"/>
      <c r="I181" s="10"/>
      <c r="J181" s="8">
        <f t="shared" si="84"/>
        <v>5.6</v>
      </c>
      <c r="K181" s="47">
        <f t="shared" si="85"/>
        <v>0</v>
      </c>
      <c r="L181" s="7">
        <f t="shared" si="86"/>
        <v>39.42</v>
      </c>
      <c r="M181" s="7">
        <f t="shared" si="87"/>
        <v>0</v>
      </c>
      <c r="N181" s="7">
        <f t="shared" si="88"/>
        <v>39.42</v>
      </c>
      <c r="O181" s="125">
        <f t="shared" si="89"/>
        <v>0</v>
      </c>
    </row>
    <row r="182" spans="1:15" ht="25.5" x14ac:dyDescent="0.25">
      <c r="A182" s="113" t="s">
        <v>337</v>
      </c>
      <c r="B182" s="180" t="s">
        <v>156</v>
      </c>
      <c r="C182" s="115" t="s">
        <v>13</v>
      </c>
      <c r="D182" s="177">
        <v>2.7798540000000003</v>
      </c>
      <c r="E182" s="179">
        <v>717.8</v>
      </c>
      <c r="F182" s="117"/>
      <c r="G182" s="10">
        <v>717.8</v>
      </c>
      <c r="H182" s="39"/>
      <c r="I182" s="10"/>
      <c r="J182" s="8">
        <f t="shared" si="84"/>
        <v>717.8</v>
      </c>
      <c r="K182" s="47">
        <f t="shared" si="85"/>
        <v>0</v>
      </c>
      <c r="L182" s="7">
        <f t="shared" si="86"/>
        <v>1995.38</v>
      </c>
      <c r="M182" s="7">
        <f t="shared" si="87"/>
        <v>0</v>
      </c>
      <c r="N182" s="7">
        <f t="shared" si="88"/>
        <v>1995.38</v>
      </c>
      <c r="O182" s="125">
        <f t="shared" si="89"/>
        <v>0</v>
      </c>
    </row>
    <row r="183" spans="1:15" ht="25.5" x14ac:dyDescent="0.25">
      <c r="A183" s="113" t="s">
        <v>338</v>
      </c>
      <c r="B183" s="180" t="s">
        <v>157</v>
      </c>
      <c r="C183" s="115" t="s">
        <v>13</v>
      </c>
      <c r="D183" s="177">
        <v>4.4405460000000003</v>
      </c>
      <c r="E183" s="179">
        <v>1550.6</v>
      </c>
      <c r="F183" s="117"/>
      <c r="G183" s="10">
        <v>1550.6</v>
      </c>
      <c r="H183" s="39"/>
      <c r="I183" s="10"/>
      <c r="J183" s="8">
        <f t="shared" si="84"/>
        <v>1550.6</v>
      </c>
      <c r="K183" s="47">
        <f t="shared" si="85"/>
        <v>0</v>
      </c>
      <c r="L183" s="7">
        <f t="shared" si="86"/>
        <v>6885.51</v>
      </c>
      <c r="M183" s="7">
        <f t="shared" si="87"/>
        <v>0</v>
      </c>
      <c r="N183" s="7">
        <f t="shared" si="88"/>
        <v>6885.51</v>
      </c>
      <c r="O183" s="125">
        <f t="shared" si="89"/>
        <v>0</v>
      </c>
    </row>
    <row r="184" spans="1:15" ht="25.5" x14ac:dyDescent="0.25">
      <c r="A184" s="113" t="s">
        <v>339</v>
      </c>
      <c r="B184" s="180" t="s">
        <v>158</v>
      </c>
      <c r="C184" s="115" t="s">
        <v>97</v>
      </c>
      <c r="D184" s="177">
        <v>18.412020000000002</v>
      </c>
      <c r="E184" s="179">
        <v>22</v>
      </c>
      <c r="F184" s="117"/>
      <c r="G184" s="10">
        <v>22</v>
      </c>
      <c r="H184" s="39"/>
      <c r="I184" s="10"/>
      <c r="J184" s="8">
        <f t="shared" si="84"/>
        <v>22</v>
      </c>
      <c r="K184" s="47">
        <f t="shared" si="85"/>
        <v>0</v>
      </c>
      <c r="L184" s="7">
        <f t="shared" si="86"/>
        <v>405.06</v>
      </c>
      <c r="M184" s="7">
        <f t="shared" si="87"/>
        <v>0</v>
      </c>
      <c r="N184" s="7">
        <f t="shared" si="88"/>
        <v>405.06</v>
      </c>
      <c r="O184" s="125">
        <f t="shared" si="89"/>
        <v>0</v>
      </c>
    </row>
    <row r="185" spans="1:15" ht="25.5" x14ac:dyDescent="0.25">
      <c r="A185" s="113" t="s">
        <v>340</v>
      </c>
      <c r="B185" s="180" t="s">
        <v>360</v>
      </c>
      <c r="C185" s="115" t="s">
        <v>97</v>
      </c>
      <c r="D185" s="177">
        <v>29.134314000000003</v>
      </c>
      <c r="E185" s="179">
        <v>3</v>
      </c>
      <c r="F185" s="117"/>
      <c r="G185" s="10">
        <v>3</v>
      </c>
      <c r="H185" s="39"/>
      <c r="I185" s="10"/>
      <c r="J185" s="8">
        <f t="shared" si="84"/>
        <v>3</v>
      </c>
      <c r="K185" s="47">
        <f t="shared" si="85"/>
        <v>0</v>
      </c>
      <c r="L185" s="7">
        <f t="shared" si="86"/>
        <v>87.4</v>
      </c>
      <c r="M185" s="7">
        <f t="shared" si="87"/>
        <v>0</v>
      </c>
      <c r="N185" s="7">
        <f t="shared" si="88"/>
        <v>87.4</v>
      </c>
      <c r="O185" s="125">
        <f t="shared" si="89"/>
        <v>0</v>
      </c>
    </row>
    <row r="186" spans="1:15" ht="25.5" x14ac:dyDescent="0.25">
      <c r="A186" s="113" t="s">
        <v>341</v>
      </c>
      <c r="B186" s="180" t="s">
        <v>361</v>
      </c>
      <c r="C186" s="115" t="s">
        <v>97</v>
      </c>
      <c r="D186" s="177">
        <v>19.471012000000002</v>
      </c>
      <c r="E186" s="179">
        <v>29</v>
      </c>
      <c r="F186" s="117"/>
      <c r="G186" s="10">
        <v>29</v>
      </c>
      <c r="H186" s="39"/>
      <c r="I186" s="10"/>
      <c r="J186" s="8">
        <f t="shared" si="84"/>
        <v>29</v>
      </c>
      <c r="K186" s="47">
        <f t="shared" si="85"/>
        <v>0</v>
      </c>
      <c r="L186" s="7">
        <f t="shared" si="86"/>
        <v>564.66</v>
      </c>
      <c r="M186" s="7">
        <f t="shared" si="87"/>
        <v>0</v>
      </c>
      <c r="N186" s="7">
        <f t="shared" si="88"/>
        <v>564.66</v>
      </c>
      <c r="O186" s="125">
        <f t="shared" si="89"/>
        <v>0</v>
      </c>
    </row>
    <row r="187" spans="1:15" ht="25.5" x14ac:dyDescent="0.25">
      <c r="A187" s="113" t="s">
        <v>342</v>
      </c>
      <c r="B187" s="180" t="s">
        <v>362</v>
      </c>
      <c r="C187" s="115" t="s">
        <v>97</v>
      </c>
      <c r="D187" s="177">
        <v>29.808218</v>
      </c>
      <c r="E187" s="179">
        <v>7</v>
      </c>
      <c r="F187" s="117"/>
      <c r="G187" s="10">
        <v>7</v>
      </c>
      <c r="H187" s="39"/>
      <c r="I187" s="10"/>
      <c r="J187" s="8">
        <f t="shared" si="84"/>
        <v>7</v>
      </c>
      <c r="K187" s="47">
        <f t="shared" si="85"/>
        <v>0</v>
      </c>
      <c r="L187" s="7">
        <f t="shared" si="86"/>
        <v>208.66</v>
      </c>
      <c r="M187" s="7">
        <f t="shared" si="87"/>
        <v>0</v>
      </c>
      <c r="N187" s="7">
        <f t="shared" si="88"/>
        <v>208.66</v>
      </c>
      <c r="O187" s="125">
        <f t="shared" si="89"/>
        <v>0</v>
      </c>
    </row>
    <row r="188" spans="1:15" ht="25.5" x14ac:dyDescent="0.25">
      <c r="A188" s="113" t="s">
        <v>343</v>
      </c>
      <c r="B188" s="180" t="s">
        <v>159</v>
      </c>
      <c r="C188" s="115" t="s">
        <v>97</v>
      </c>
      <c r="D188" s="177">
        <v>9.7355060000000009</v>
      </c>
      <c r="E188" s="179">
        <v>9</v>
      </c>
      <c r="F188" s="117"/>
      <c r="G188" s="10">
        <v>9</v>
      </c>
      <c r="H188" s="39"/>
      <c r="I188" s="10"/>
      <c r="J188" s="8">
        <f t="shared" si="84"/>
        <v>9</v>
      </c>
      <c r="K188" s="47">
        <f t="shared" si="85"/>
        <v>0</v>
      </c>
      <c r="L188" s="7">
        <f t="shared" si="86"/>
        <v>87.62</v>
      </c>
      <c r="M188" s="7">
        <f t="shared" si="87"/>
        <v>0</v>
      </c>
      <c r="N188" s="7">
        <f t="shared" si="88"/>
        <v>87.62</v>
      </c>
      <c r="O188" s="125">
        <f t="shared" si="89"/>
        <v>0</v>
      </c>
    </row>
    <row r="189" spans="1:15" ht="25.5" x14ac:dyDescent="0.25">
      <c r="A189" s="113" t="s">
        <v>344</v>
      </c>
      <c r="B189" s="180" t="s">
        <v>363</v>
      </c>
      <c r="C189" s="115" t="s">
        <v>97</v>
      </c>
      <c r="D189" s="177">
        <v>31.216196000000004</v>
      </c>
      <c r="E189" s="179">
        <v>25</v>
      </c>
      <c r="F189" s="117"/>
      <c r="G189" s="10">
        <v>25</v>
      </c>
      <c r="H189" s="39"/>
      <c r="I189" s="10"/>
      <c r="J189" s="8">
        <f t="shared" si="84"/>
        <v>25</v>
      </c>
      <c r="K189" s="47">
        <f t="shared" si="85"/>
        <v>0</v>
      </c>
      <c r="L189" s="7">
        <f t="shared" si="86"/>
        <v>780.4</v>
      </c>
      <c r="M189" s="7">
        <f t="shared" si="87"/>
        <v>0</v>
      </c>
      <c r="N189" s="7">
        <f t="shared" si="88"/>
        <v>780.4</v>
      </c>
      <c r="O189" s="125">
        <f t="shared" si="89"/>
        <v>0</v>
      </c>
    </row>
    <row r="190" spans="1:15" ht="25.5" x14ac:dyDescent="0.25">
      <c r="A190" s="113" t="s">
        <v>345</v>
      </c>
      <c r="B190" s="180" t="s">
        <v>364</v>
      </c>
      <c r="C190" s="115" t="s">
        <v>97</v>
      </c>
      <c r="D190" s="177">
        <v>10.204832000000001</v>
      </c>
      <c r="E190" s="179">
        <v>2</v>
      </c>
      <c r="F190" s="117"/>
      <c r="G190" s="10">
        <v>2</v>
      </c>
      <c r="H190" s="39"/>
      <c r="I190" s="10"/>
      <c r="J190" s="8">
        <f t="shared" si="84"/>
        <v>2</v>
      </c>
      <c r="K190" s="47">
        <f t="shared" si="85"/>
        <v>0</v>
      </c>
      <c r="L190" s="7">
        <f t="shared" si="86"/>
        <v>20.41</v>
      </c>
      <c r="M190" s="7">
        <f t="shared" si="87"/>
        <v>0</v>
      </c>
      <c r="N190" s="7">
        <f t="shared" si="88"/>
        <v>20.41</v>
      </c>
      <c r="O190" s="125">
        <f t="shared" si="89"/>
        <v>0</v>
      </c>
    </row>
    <row r="191" spans="1:15" ht="25.5" x14ac:dyDescent="0.25">
      <c r="A191" s="113" t="s">
        <v>346</v>
      </c>
      <c r="B191" s="180" t="s">
        <v>365</v>
      </c>
      <c r="C191" s="115" t="s">
        <v>97</v>
      </c>
      <c r="D191" s="177">
        <v>19.747793999999999</v>
      </c>
      <c r="E191" s="179">
        <v>2</v>
      </c>
      <c r="F191" s="117"/>
      <c r="G191" s="10">
        <v>2</v>
      </c>
      <c r="H191" s="39"/>
      <c r="I191" s="10"/>
      <c r="J191" s="8">
        <f t="shared" si="84"/>
        <v>2</v>
      </c>
      <c r="K191" s="47">
        <f t="shared" si="85"/>
        <v>0</v>
      </c>
      <c r="L191" s="7">
        <f t="shared" si="86"/>
        <v>39.5</v>
      </c>
      <c r="M191" s="7">
        <f t="shared" si="87"/>
        <v>0</v>
      </c>
      <c r="N191" s="7">
        <f t="shared" si="88"/>
        <v>39.5</v>
      </c>
      <c r="O191" s="125">
        <f t="shared" si="89"/>
        <v>0</v>
      </c>
    </row>
    <row r="192" spans="1:15" x14ac:dyDescent="0.25">
      <c r="A192" s="113" t="s">
        <v>347</v>
      </c>
      <c r="B192" s="180" t="s">
        <v>366</v>
      </c>
      <c r="C192" s="115" t="s">
        <v>97</v>
      </c>
      <c r="D192" s="177">
        <v>68.220746000000005</v>
      </c>
      <c r="E192" s="179">
        <v>8</v>
      </c>
      <c r="F192" s="117"/>
      <c r="G192" s="10">
        <v>8</v>
      </c>
      <c r="H192" s="39"/>
      <c r="I192" s="10"/>
      <c r="J192" s="8">
        <f t="shared" si="84"/>
        <v>8</v>
      </c>
      <c r="K192" s="47">
        <f t="shared" si="85"/>
        <v>0</v>
      </c>
      <c r="L192" s="7">
        <f t="shared" si="86"/>
        <v>545.77</v>
      </c>
      <c r="M192" s="7">
        <f t="shared" si="87"/>
        <v>0</v>
      </c>
      <c r="N192" s="7">
        <f t="shared" si="88"/>
        <v>545.77</v>
      </c>
      <c r="O192" s="125">
        <f t="shared" si="89"/>
        <v>0</v>
      </c>
    </row>
    <row r="193" spans="1:15" ht="38.25" x14ac:dyDescent="0.25">
      <c r="A193" s="113" t="s">
        <v>348</v>
      </c>
      <c r="B193" s="180" t="s">
        <v>367</v>
      </c>
      <c r="C193" s="115" t="s">
        <v>13</v>
      </c>
      <c r="D193" s="177">
        <v>7.6776920000000004</v>
      </c>
      <c r="E193" s="179">
        <v>347</v>
      </c>
      <c r="F193" s="117"/>
      <c r="G193" s="10">
        <v>347</v>
      </c>
      <c r="H193" s="39"/>
      <c r="I193" s="10"/>
      <c r="J193" s="8">
        <f t="shared" si="84"/>
        <v>347</v>
      </c>
      <c r="K193" s="47">
        <f t="shared" si="85"/>
        <v>0</v>
      </c>
      <c r="L193" s="7">
        <f t="shared" si="86"/>
        <v>2664.16</v>
      </c>
      <c r="M193" s="7">
        <f t="shared" si="87"/>
        <v>0</v>
      </c>
      <c r="N193" s="7">
        <f t="shared" si="88"/>
        <v>2664.16</v>
      </c>
      <c r="O193" s="125">
        <f t="shared" si="89"/>
        <v>0</v>
      </c>
    </row>
    <row r="194" spans="1:15" ht="38.25" x14ac:dyDescent="0.25">
      <c r="A194" s="113" t="s">
        <v>349</v>
      </c>
      <c r="B194" s="180" t="s">
        <v>368</v>
      </c>
      <c r="C194" s="115" t="s">
        <v>13</v>
      </c>
      <c r="D194" s="177">
        <v>10.662124</v>
      </c>
      <c r="E194" s="179">
        <v>77</v>
      </c>
      <c r="F194" s="117"/>
      <c r="G194" s="10">
        <v>77</v>
      </c>
      <c r="H194" s="39"/>
      <c r="I194" s="10"/>
      <c r="J194" s="8">
        <f t="shared" si="84"/>
        <v>77</v>
      </c>
      <c r="K194" s="47">
        <f t="shared" si="85"/>
        <v>0</v>
      </c>
      <c r="L194" s="7">
        <f t="shared" si="86"/>
        <v>820.98</v>
      </c>
      <c r="M194" s="7">
        <f t="shared" si="87"/>
        <v>0</v>
      </c>
      <c r="N194" s="7">
        <f t="shared" si="88"/>
        <v>820.98</v>
      </c>
      <c r="O194" s="125">
        <f t="shared" si="89"/>
        <v>0</v>
      </c>
    </row>
    <row r="195" spans="1:15" ht="25.5" x14ac:dyDescent="0.25">
      <c r="A195" s="113" t="s">
        <v>350</v>
      </c>
      <c r="B195" s="180" t="s">
        <v>369</v>
      </c>
      <c r="C195" s="115" t="s">
        <v>13</v>
      </c>
      <c r="D195" s="177">
        <v>8.0988820000000015</v>
      </c>
      <c r="E195" s="179">
        <v>6.8</v>
      </c>
      <c r="F195" s="117"/>
      <c r="G195" s="10">
        <v>6.8</v>
      </c>
      <c r="H195" s="39"/>
      <c r="I195" s="10"/>
      <c r="J195" s="8">
        <f t="shared" si="84"/>
        <v>6.8</v>
      </c>
      <c r="K195" s="47">
        <f t="shared" si="85"/>
        <v>0</v>
      </c>
      <c r="L195" s="7">
        <f t="shared" si="86"/>
        <v>55.07</v>
      </c>
      <c r="M195" s="7">
        <f t="shared" si="87"/>
        <v>0</v>
      </c>
      <c r="N195" s="7">
        <f t="shared" si="88"/>
        <v>55.07</v>
      </c>
      <c r="O195" s="125">
        <f t="shared" si="89"/>
        <v>0</v>
      </c>
    </row>
    <row r="196" spans="1:15" x14ac:dyDescent="0.25">
      <c r="A196" s="113" t="s">
        <v>351</v>
      </c>
      <c r="B196" s="180" t="s">
        <v>370</v>
      </c>
      <c r="C196" s="115" t="s">
        <v>97</v>
      </c>
      <c r="D196" s="177">
        <v>224.26562400000003</v>
      </c>
      <c r="E196" s="179">
        <v>1</v>
      </c>
      <c r="F196" s="117"/>
      <c r="G196" s="10">
        <v>1</v>
      </c>
      <c r="H196" s="39"/>
      <c r="I196" s="10"/>
      <c r="J196" s="8">
        <f t="shared" si="84"/>
        <v>1</v>
      </c>
      <c r="K196" s="47">
        <f t="shared" si="85"/>
        <v>0</v>
      </c>
      <c r="L196" s="7">
        <f t="shared" si="86"/>
        <v>224.27</v>
      </c>
      <c r="M196" s="7">
        <f t="shared" si="87"/>
        <v>0</v>
      </c>
      <c r="N196" s="7">
        <f t="shared" si="88"/>
        <v>224.27</v>
      </c>
      <c r="O196" s="125">
        <f t="shared" si="89"/>
        <v>0</v>
      </c>
    </row>
    <row r="197" spans="1:15" ht="25.5" x14ac:dyDescent="0.25">
      <c r="A197" s="113" t="s">
        <v>352</v>
      </c>
      <c r="B197" s="180" t="s">
        <v>371</v>
      </c>
      <c r="C197" s="115" t="s">
        <v>97</v>
      </c>
      <c r="D197" s="177">
        <v>63.286806000000006</v>
      </c>
      <c r="E197" s="179">
        <v>4</v>
      </c>
      <c r="F197" s="117"/>
      <c r="G197" s="117"/>
      <c r="H197" s="39"/>
      <c r="I197" s="10"/>
      <c r="J197" s="8">
        <f t="shared" si="84"/>
        <v>0</v>
      </c>
      <c r="K197" s="47">
        <f t="shared" si="85"/>
        <v>4</v>
      </c>
      <c r="L197" s="7">
        <f t="shared" si="86"/>
        <v>253.15</v>
      </c>
      <c r="M197" s="7">
        <f t="shared" si="87"/>
        <v>0</v>
      </c>
      <c r="N197" s="7">
        <f t="shared" si="88"/>
        <v>0</v>
      </c>
      <c r="O197" s="125">
        <f t="shared" si="89"/>
        <v>253.15</v>
      </c>
    </row>
    <row r="198" spans="1:15" ht="25.5" x14ac:dyDescent="0.25">
      <c r="A198" s="113" t="s">
        <v>353</v>
      </c>
      <c r="B198" s="180" t="s">
        <v>372</v>
      </c>
      <c r="C198" s="115" t="s">
        <v>97</v>
      </c>
      <c r="D198" s="177">
        <v>1.86527</v>
      </c>
      <c r="E198" s="179">
        <v>1</v>
      </c>
      <c r="F198" s="117"/>
      <c r="G198" s="117"/>
      <c r="H198" s="39"/>
      <c r="I198" s="199">
        <v>0</v>
      </c>
      <c r="J198" s="8">
        <f t="shared" si="84"/>
        <v>0</v>
      </c>
      <c r="K198" s="47">
        <f t="shared" si="85"/>
        <v>1</v>
      </c>
      <c r="L198" s="7">
        <f t="shared" si="86"/>
        <v>1.87</v>
      </c>
      <c r="M198" s="7">
        <f t="shared" si="87"/>
        <v>0</v>
      </c>
      <c r="N198" s="7">
        <f t="shared" si="88"/>
        <v>0</v>
      </c>
      <c r="O198" s="125">
        <f t="shared" si="89"/>
        <v>1.87</v>
      </c>
    </row>
    <row r="199" spans="1:15" ht="25.5" x14ac:dyDescent="0.25">
      <c r="A199" s="113" t="s">
        <v>354</v>
      </c>
      <c r="B199" s="180" t="s">
        <v>373</v>
      </c>
      <c r="C199" s="115" t="s">
        <v>97</v>
      </c>
      <c r="D199" s="177">
        <v>36.535223999999999</v>
      </c>
      <c r="E199" s="179">
        <v>2</v>
      </c>
      <c r="F199" s="117"/>
      <c r="G199" s="117"/>
      <c r="H199" s="39"/>
      <c r="I199" s="10"/>
      <c r="J199" s="8">
        <f t="shared" si="84"/>
        <v>0</v>
      </c>
      <c r="K199" s="47">
        <f t="shared" si="85"/>
        <v>2</v>
      </c>
      <c r="L199" s="7">
        <f t="shared" si="86"/>
        <v>73.069999999999993</v>
      </c>
      <c r="M199" s="7">
        <f t="shared" si="87"/>
        <v>0</v>
      </c>
      <c r="N199" s="7">
        <f t="shared" si="88"/>
        <v>0</v>
      </c>
      <c r="O199" s="125">
        <f t="shared" si="89"/>
        <v>73.069999999999993</v>
      </c>
    </row>
    <row r="200" spans="1:15" ht="25.5" x14ac:dyDescent="0.25">
      <c r="A200" s="113" t="s">
        <v>355</v>
      </c>
      <c r="B200" s="180" t="s">
        <v>374</v>
      </c>
      <c r="C200" s="115" t="s">
        <v>97</v>
      </c>
      <c r="D200" s="177">
        <v>75.236568000000005</v>
      </c>
      <c r="E200" s="179">
        <v>2</v>
      </c>
      <c r="F200" s="117"/>
      <c r="G200" s="117"/>
      <c r="H200" s="39"/>
      <c r="I200" s="10"/>
      <c r="J200" s="8">
        <f t="shared" si="84"/>
        <v>0</v>
      </c>
      <c r="K200" s="47">
        <f t="shared" si="85"/>
        <v>2</v>
      </c>
      <c r="L200" s="7">
        <f t="shared" si="86"/>
        <v>150.47</v>
      </c>
      <c r="M200" s="7">
        <f t="shared" si="87"/>
        <v>0</v>
      </c>
      <c r="N200" s="7">
        <f t="shared" si="88"/>
        <v>0</v>
      </c>
      <c r="O200" s="125">
        <f t="shared" si="89"/>
        <v>150.47</v>
      </c>
    </row>
    <row r="201" spans="1:15" x14ac:dyDescent="0.25">
      <c r="A201" s="113" t="s">
        <v>356</v>
      </c>
      <c r="B201" s="180" t="s">
        <v>375</v>
      </c>
      <c r="C201" s="115" t="s">
        <v>97</v>
      </c>
      <c r="D201" s="177">
        <v>79.352195999999992</v>
      </c>
      <c r="E201" s="179">
        <v>34</v>
      </c>
      <c r="F201" s="117"/>
      <c r="G201" s="117"/>
      <c r="H201" s="39"/>
      <c r="I201" s="10"/>
      <c r="J201" s="8">
        <f t="shared" si="84"/>
        <v>0</v>
      </c>
      <c r="K201" s="47">
        <f t="shared" si="85"/>
        <v>34</v>
      </c>
      <c r="L201" s="7">
        <f t="shared" si="86"/>
        <v>2697.97</v>
      </c>
      <c r="M201" s="7">
        <f t="shared" si="87"/>
        <v>0</v>
      </c>
      <c r="N201" s="7">
        <f t="shared" si="88"/>
        <v>0</v>
      </c>
      <c r="O201" s="125">
        <f t="shared" si="89"/>
        <v>2697.97</v>
      </c>
    </row>
    <row r="202" spans="1:15" ht="38.25" x14ac:dyDescent="0.25">
      <c r="A202" s="113" t="s">
        <v>357</v>
      </c>
      <c r="B202" s="180" t="s">
        <v>376</v>
      </c>
      <c r="C202" s="115" t="s">
        <v>97</v>
      </c>
      <c r="D202" s="177">
        <v>277.38370000000003</v>
      </c>
      <c r="E202" s="179">
        <v>1</v>
      </c>
      <c r="F202" s="117"/>
      <c r="G202" s="196">
        <v>1</v>
      </c>
      <c r="H202" s="39"/>
      <c r="I202" s="10">
        <v>0</v>
      </c>
      <c r="J202" s="8">
        <f t="shared" si="84"/>
        <v>1</v>
      </c>
      <c r="K202" s="47">
        <f t="shared" si="85"/>
        <v>0</v>
      </c>
      <c r="L202" s="7">
        <f t="shared" si="86"/>
        <v>277.38</v>
      </c>
      <c r="M202" s="7">
        <f t="shared" si="87"/>
        <v>0</v>
      </c>
      <c r="N202" s="7">
        <f t="shared" si="88"/>
        <v>277.38</v>
      </c>
      <c r="O202" s="125">
        <f t="shared" si="89"/>
        <v>0</v>
      </c>
    </row>
    <row r="203" spans="1:15" x14ac:dyDescent="0.25">
      <c r="A203" s="113" t="s">
        <v>358</v>
      </c>
      <c r="B203" s="180" t="s">
        <v>377</v>
      </c>
      <c r="C203" s="115" t="s">
        <v>97</v>
      </c>
      <c r="D203" s="177">
        <v>410.22702599999997</v>
      </c>
      <c r="E203" s="179">
        <v>1</v>
      </c>
      <c r="F203" s="117"/>
      <c r="G203" s="196">
        <v>1</v>
      </c>
      <c r="H203" s="39"/>
      <c r="I203" s="10"/>
      <c r="J203" s="8">
        <f t="shared" si="84"/>
        <v>1</v>
      </c>
      <c r="K203" s="47">
        <f t="shared" si="85"/>
        <v>0</v>
      </c>
      <c r="L203" s="7">
        <f t="shared" si="86"/>
        <v>410.23</v>
      </c>
      <c r="M203" s="7">
        <f t="shared" si="87"/>
        <v>0</v>
      </c>
      <c r="N203" s="7">
        <f t="shared" si="88"/>
        <v>410.23</v>
      </c>
      <c r="O203" s="125">
        <f t="shared" si="89"/>
        <v>0</v>
      </c>
    </row>
    <row r="204" spans="1:15" x14ac:dyDescent="0.25">
      <c r="A204" s="117"/>
      <c r="B204" s="117"/>
      <c r="C204" s="117"/>
      <c r="D204" s="139"/>
      <c r="E204" s="139"/>
      <c r="F204" s="117"/>
      <c r="G204" s="117"/>
      <c r="H204" s="140"/>
      <c r="I204" s="10"/>
      <c r="J204" s="12"/>
      <c r="K204" s="60"/>
      <c r="L204" s="9">
        <f>SUM(L179:L203)</f>
        <v>20539.270000000004</v>
      </c>
      <c r="M204" s="9">
        <f t="shared" ref="M204:N204" si="90">SUM(M179:M203)</f>
        <v>0</v>
      </c>
      <c r="N204" s="9">
        <f t="shared" si="90"/>
        <v>17362.740000000002</v>
      </c>
      <c r="O204" s="106"/>
    </row>
    <row r="205" spans="1:15" x14ac:dyDescent="0.25">
      <c r="A205" s="221" t="s">
        <v>64</v>
      </c>
      <c r="B205" s="222"/>
      <c r="C205" s="222"/>
      <c r="D205" s="222"/>
      <c r="E205" s="149"/>
      <c r="F205" s="150"/>
      <c r="G205" s="150"/>
      <c r="H205" s="151"/>
      <c r="I205" s="152"/>
      <c r="J205" s="153"/>
      <c r="K205" s="153"/>
      <c r="L205" s="156">
        <f>SUM(L204,L177,L154,L103,L93,L84,L78,L72,L69,L41,L20,L16)</f>
        <v>169972.00999999995</v>
      </c>
      <c r="M205" s="156">
        <f>SUM(M204,M177,M154,M103,M93,M84,M78,M72,M69,M41,M20,M16)</f>
        <v>22921.31</v>
      </c>
      <c r="N205" s="156">
        <f>SUM(N204,N177,N154,N103,N93,N84,N78,N72,N69,N41,N20,N16)-64.3</f>
        <v>112571.67000000001</v>
      </c>
      <c r="O205" s="156">
        <f>L205-N205</f>
        <v>57400.339999999938</v>
      </c>
    </row>
    <row r="206" spans="1:15" x14ac:dyDescent="0.25">
      <c r="M206" s="13">
        <f>ROUND(M205/L205,4)</f>
        <v>0.13489999999999999</v>
      </c>
      <c r="N206" s="13">
        <f>ROUND(N205/L205,4)</f>
        <v>0.6623</v>
      </c>
    </row>
    <row r="207" spans="1:15" x14ac:dyDescent="0.25">
      <c r="M207" s="14"/>
    </row>
    <row r="208" spans="1:15" x14ac:dyDescent="0.25">
      <c r="B208" s="86"/>
      <c r="C208" s="88"/>
      <c r="D208" s="88"/>
    </row>
    <row r="209" spans="2:15" x14ac:dyDescent="0.25">
      <c r="B209" s="90" t="s">
        <v>92</v>
      </c>
      <c r="C209" s="87"/>
      <c r="D209" s="220" t="s">
        <v>93</v>
      </c>
      <c r="E209" s="220"/>
      <c r="F209" s="220"/>
      <c r="G209" s="220"/>
      <c r="H209" s="220"/>
      <c r="I209" s="220"/>
      <c r="L209" s="215" t="s">
        <v>95</v>
      </c>
      <c r="M209" s="216"/>
      <c r="N209" s="216"/>
      <c r="O209" s="216"/>
    </row>
    <row r="210" spans="2:15" x14ac:dyDescent="0.25">
      <c r="D210" s="89"/>
      <c r="E210" s="219" t="s">
        <v>94</v>
      </c>
      <c r="F210" s="219"/>
      <c r="G210" s="219"/>
      <c r="H210" s="89"/>
      <c r="L210" s="217" t="s">
        <v>96</v>
      </c>
      <c r="M210" s="218"/>
      <c r="N210" s="218"/>
      <c r="O210" s="218"/>
    </row>
  </sheetData>
  <mergeCells count="40">
    <mergeCell ref="A3:B3"/>
    <mergeCell ref="C3:D3"/>
    <mergeCell ref="C4:D4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C5:D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6:D7"/>
    <mergeCell ref="J10:J12"/>
    <mergeCell ref="K9:K12"/>
    <mergeCell ref="L209:O209"/>
    <mergeCell ref="L210:O210"/>
    <mergeCell ref="E210:G210"/>
    <mergeCell ref="D209:I209"/>
    <mergeCell ref="A205:D205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 xml:space="preserve">&amp;RBM04 - PLANILHA DA  UBS AÇUDE DAS PEDRAS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S93"/>
  <sheetViews>
    <sheetView view="pageBreakPreview" topLeftCell="A68" zoomScaleNormal="100" zoomScaleSheetLayoutView="100" workbookViewId="0">
      <selection activeCell="E81" sqref="E81"/>
    </sheetView>
  </sheetViews>
  <sheetFormatPr defaultColWidth="9.140625" defaultRowHeight="12.75" x14ac:dyDescent="0.2"/>
  <cols>
    <col min="1" max="1" width="36.5703125" style="20" customWidth="1"/>
    <col min="2" max="2" width="12.28515625" style="20" customWidth="1"/>
    <col min="3" max="3" width="8.5703125" style="20" customWidth="1"/>
    <col min="4" max="4" width="11.28515625" style="20" customWidth="1"/>
    <col min="5" max="5" width="9.28515625" style="20" customWidth="1"/>
    <col min="6" max="6" width="8.5703125" style="20" customWidth="1"/>
    <col min="7" max="7" width="7.28515625" style="20" customWidth="1"/>
    <col min="8" max="8" width="8.5703125" style="20" customWidth="1"/>
    <col min="9" max="9" width="7.85546875" style="20" customWidth="1"/>
    <col min="10" max="10" width="9.42578125" style="20" customWidth="1"/>
    <col min="11" max="11" width="7.7109375" style="20" customWidth="1"/>
    <col min="12" max="12" width="9" style="20" customWidth="1"/>
    <col min="13" max="13" width="12.42578125" style="19" customWidth="1"/>
    <col min="14" max="14" width="10.140625" style="20" customWidth="1"/>
    <col min="15" max="15" width="6" style="20" customWidth="1"/>
    <col min="16" max="16" width="5.28515625" style="20" customWidth="1"/>
    <col min="17" max="16384" width="9.140625" style="20"/>
  </cols>
  <sheetData>
    <row r="1" spans="1:19" s="18" customFormat="1" ht="108.7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</row>
    <row r="2" spans="1:19" ht="18.75" x14ac:dyDescent="0.2">
      <c r="A2" s="299" t="str">
        <f>[7]Orçamento!$A$2:$H$2</f>
        <v>PREFEITURA MUNICIPAL DE ITABAIANA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spans="1:19" x14ac:dyDescent="0.2">
      <c r="A3" s="21"/>
      <c r="B3" s="15"/>
      <c r="C3" s="16"/>
      <c r="D3" s="22"/>
      <c r="E3" s="17"/>
      <c r="F3" s="23"/>
      <c r="G3" s="23"/>
    </row>
    <row r="4" spans="1:19" ht="12" customHeight="1" x14ac:dyDescent="0.2">
      <c r="A4" s="300" t="s">
        <v>65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</row>
    <row r="5" spans="1:19" ht="12" customHeight="1" x14ac:dyDescent="0.2">
      <c r="A5" s="302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</row>
    <row r="6" spans="1:19" ht="12.75" hidden="1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9" ht="12.75" customHeight="1" x14ac:dyDescent="0.2">
      <c r="A7" s="68" t="s">
        <v>84</v>
      </c>
      <c r="B7" s="305" t="s">
        <v>174</v>
      </c>
      <c r="C7" s="306"/>
      <c r="D7" s="306"/>
      <c r="E7" s="306"/>
      <c r="F7" s="306"/>
      <c r="G7" s="306"/>
      <c r="H7" s="306"/>
      <c r="I7" s="306"/>
      <c r="J7" s="308" t="s">
        <v>407</v>
      </c>
      <c r="K7" s="309"/>
      <c r="L7" s="309"/>
    </row>
    <row r="8" spans="1:19" ht="12.75" customHeight="1" x14ac:dyDescent="0.2">
      <c r="A8" s="69" t="s">
        <v>85</v>
      </c>
      <c r="B8" s="305" t="s">
        <v>175</v>
      </c>
      <c r="C8" s="306"/>
      <c r="D8" s="306"/>
      <c r="E8" s="306"/>
      <c r="F8" s="306"/>
      <c r="G8" s="306"/>
      <c r="H8" s="306"/>
      <c r="I8" s="306"/>
      <c r="J8" s="310"/>
      <c r="K8" s="311"/>
      <c r="L8" s="311"/>
    </row>
    <row r="9" spans="1:19" ht="12.75" customHeight="1" x14ac:dyDescent="0.2">
      <c r="A9" s="70" t="s">
        <v>86</v>
      </c>
      <c r="B9" s="307">
        <v>44357</v>
      </c>
      <c r="C9" s="307"/>
      <c r="D9" s="307"/>
      <c r="E9" s="71" t="s">
        <v>87</v>
      </c>
      <c r="F9" s="307">
        <v>44396</v>
      </c>
      <c r="G9" s="307"/>
      <c r="H9" s="307"/>
      <c r="I9" s="307"/>
      <c r="J9" s="312"/>
      <c r="K9" s="313"/>
      <c r="L9" s="313"/>
    </row>
    <row r="10" spans="1:19" ht="25.5" customHeight="1" x14ac:dyDescent="0.2">
      <c r="A10" s="304"/>
      <c r="B10" s="304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P10" s="264" t="s">
        <v>168</v>
      </c>
      <c r="Q10" s="288"/>
      <c r="R10" s="264" t="s">
        <v>169</v>
      </c>
      <c r="S10" s="265"/>
    </row>
    <row r="11" spans="1:19" ht="15" customHeight="1" x14ac:dyDescent="0.25">
      <c r="A11" s="284" t="s">
        <v>385</v>
      </c>
      <c r="B11" s="285"/>
      <c r="C11" s="285"/>
      <c r="D11" s="285"/>
      <c r="E11" s="285"/>
      <c r="F11" s="285"/>
      <c r="G11" s="285"/>
      <c r="H11" s="285"/>
      <c r="I11" s="285"/>
      <c r="J11" s="285"/>
      <c r="K11" s="285"/>
      <c r="L11" s="285"/>
      <c r="M11" s="98"/>
    </row>
    <row r="12" spans="1:19" ht="15" x14ac:dyDescent="0.25">
      <c r="A12" s="289" t="s">
        <v>409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98"/>
    </row>
    <row r="13" spans="1:19" ht="15" customHeight="1" x14ac:dyDescent="0.2">
      <c r="M13" s="98"/>
    </row>
    <row r="14" spans="1:19" ht="15" customHeight="1" x14ac:dyDescent="0.2">
      <c r="B14" s="291" t="s">
        <v>411</v>
      </c>
      <c r="C14" s="292"/>
      <c r="D14" s="293"/>
      <c r="E14" s="169"/>
      <c r="F14" s="169"/>
      <c r="G14" s="264" t="s">
        <v>169</v>
      </c>
      <c r="H14" s="265"/>
      <c r="M14" s="98"/>
    </row>
    <row r="15" spans="1:19" ht="63.75" customHeight="1" x14ac:dyDescent="0.2">
      <c r="A15" s="200" t="s">
        <v>410</v>
      </c>
      <c r="B15" s="294" t="s">
        <v>412</v>
      </c>
      <c r="C15" s="295"/>
      <c r="D15" s="296"/>
      <c r="E15" s="154"/>
      <c r="F15" s="154"/>
      <c r="G15" s="202">
        <f>(5.7+9.12+1.87+1.87+5.4+4.72+3.33+17.32+12+18.16+6.04+6.04+17.17+33.51+13.82+7+6.47+12.71+14.3+36.33+10.2+10.38+46.87+7.72+8)</f>
        <v>316.05</v>
      </c>
      <c r="H15" s="201" t="s">
        <v>8</v>
      </c>
      <c r="M15" s="98"/>
    </row>
    <row r="16" spans="1:19" ht="15" customHeight="1" x14ac:dyDescent="0.2">
      <c r="M16" s="98"/>
    </row>
    <row r="17" spans="1:17" ht="15" customHeight="1" x14ac:dyDescent="0.2">
      <c r="A17" s="272" t="s">
        <v>88</v>
      </c>
      <c r="B17" s="273"/>
      <c r="C17" s="273"/>
      <c r="D17" s="273"/>
      <c r="E17" s="273"/>
      <c r="F17" s="273"/>
      <c r="G17" s="273"/>
      <c r="H17" s="273"/>
      <c r="I17" s="274"/>
      <c r="J17" s="75">
        <f>G15</f>
        <v>316.05</v>
      </c>
      <c r="K17" s="76" t="s">
        <v>8</v>
      </c>
      <c r="L17" s="81"/>
      <c r="M17" s="98"/>
    </row>
    <row r="18" spans="1:17" ht="15" customHeight="1" x14ac:dyDescent="0.2">
      <c r="A18" s="62"/>
      <c r="B18" s="30"/>
      <c r="C18" s="31"/>
      <c r="D18" s="27"/>
      <c r="E18" s="27"/>
      <c r="G18" s="27"/>
      <c r="H18" s="29"/>
      <c r="I18" s="29"/>
      <c r="J18" s="28"/>
      <c r="K18" s="29"/>
      <c r="M18" s="98"/>
    </row>
    <row r="19" spans="1:17" ht="15" customHeight="1" x14ac:dyDescent="0.2">
      <c r="A19" s="275" t="s">
        <v>89</v>
      </c>
      <c r="B19" s="276"/>
      <c r="C19" s="276"/>
      <c r="D19" s="276"/>
      <c r="E19" s="276"/>
      <c r="F19" s="276"/>
      <c r="G19" s="276"/>
      <c r="H19" s="276"/>
      <c r="I19" s="277"/>
      <c r="J19" s="79">
        <v>0</v>
      </c>
      <c r="K19" s="84" t="s">
        <v>8</v>
      </c>
      <c r="L19" s="80"/>
      <c r="M19" s="98"/>
    </row>
    <row r="20" spans="1:17" ht="15" customHeight="1" x14ac:dyDescent="0.2">
      <c r="A20" s="278" t="s">
        <v>90</v>
      </c>
      <c r="B20" s="279"/>
      <c r="C20" s="279"/>
      <c r="D20" s="279"/>
      <c r="E20" s="279"/>
      <c r="F20" s="279"/>
      <c r="G20" s="279"/>
      <c r="H20" s="279"/>
      <c r="I20" s="280"/>
      <c r="J20" s="83">
        <f>J17</f>
        <v>316.05</v>
      </c>
      <c r="K20" s="85" t="s">
        <v>8</v>
      </c>
      <c r="L20" s="78"/>
      <c r="M20" s="98"/>
    </row>
    <row r="21" spans="1:17" ht="15" customHeight="1" x14ac:dyDescent="0.2">
      <c r="A21" s="281" t="s">
        <v>91</v>
      </c>
      <c r="B21" s="282"/>
      <c r="C21" s="282"/>
      <c r="D21" s="282"/>
      <c r="E21" s="282"/>
      <c r="F21" s="282"/>
      <c r="G21" s="282"/>
      <c r="H21" s="282"/>
      <c r="I21" s="283"/>
      <c r="J21" s="77">
        <f>J19+J20</f>
        <v>316.05</v>
      </c>
      <c r="K21" s="84" t="s">
        <v>8</v>
      </c>
      <c r="L21" s="82"/>
      <c r="M21" s="98"/>
    </row>
    <row r="22" spans="1:17" ht="15" customHeight="1" x14ac:dyDescent="0.2">
      <c r="M22" s="98"/>
    </row>
    <row r="23" spans="1:17" s="98" customFormat="1" ht="15" x14ac:dyDescent="0.25">
      <c r="A23" s="284" t="s">
        <v>386</v>
      </c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N23" s="20"/>
      <c r="O23" s="20"/>
      <c r="P23" s="20"/>
      <c r="Q23" s="20"/>
    </row>
    <row r="24" spans="1:17" s="98" customFormat="1" ht="15" x14ac:dyDescent="0.2">
      <c r="A24" s="266" t="s">
        <v>413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N24" s="20"/>
      <c r="O24" s="20"/>
      <c r="P24" s="20"/>
      <c r="Q24" s="20"/>
    </row>
    <row r="25" spans="1:17" s="98" customFormat="1" ht="15" x14ac:dyDescent="0.2">
      <c r="A25" s="20"/>
      <c r="B25" s="30"/>
      <c r="C25" s="31"/>
      <c r="D25" s="27"/>
      <c r="E25" s="27"/>
      <c r="F25" s="20"/>
      <c r="G25" s="27"/>
      <c r="H25" s="29"/>
      <c r="I25" s="29"/>
      <c r="J25" s="28"/>
      <c r="K25" s="29"/>
      <c r="L25" s="20"/>
      <c r="N25" s="20"/>
      <c r="O25" s="20"/>
      <c r="P25" s="20"/>
      <c r="Q25" s="20"/>
    </row>
    <row r="26" spans="1:17" s="98" customFormat="1" x14ac:dyDescent="0.2">
      <c r="A26" s="20"/>
      <c r="B26" s="268" t="s">
        <v>415</v>
      </c>
      <c r="C26" s="269"/>
      <c r="D26" s="270" t="s">
        <v>396</v>
      </c>
      <c r="E26" s="271"/>
      <c r="F26" s="264" t="s">
        <v>416</v>
      </c>
      <c r="G26" s="265"/>
      <c r="H26" s="29"/>
      <c r="I26" s="29"/>
      <c r="J26" s="28"/>
      <c r="K26" s="29"/>
      <c r="L26" s="20"/>
      <c r="N26" s="20"/>
      <c r="O26" s="20"/>
      <c r="P26" s="20"/>
      <c r="Q26" s="20"/>
    </row>
    <row r="27" spans="1:17" s="98" customFormat="1" ht="15" customHeight="1" x14ac:dyDescent="0.2">
      <c r="A27" s="171" t="s">
        <v>414</v>
      </c>
      <c r="B27" s="170">
        <v>2.8</v>
      </c>
      <c r="C27" s="187" t="s">
        <v>13</v>
      </c>
      <c r="D27" s="188">
        <v>3</v>
      </c>
      <c r="E27" s="157" t="s">
        <v>13</v>
      </c>
      <c r="F27" s="203">
        <v>1</v>
      </c>
      <c r="G27" s="190" t="s">
        <v>37</v>
      </c>
      <c r="H27" s="29"/>
      <c r="I27" s="29"/>
      <c r="J27" s="28"/>
      <c r="K27" s="29"/>
      <c r="L27" s="20"/>
      <c r="N27" s="20"/>
      <c r="O27" s="20"/>
      <c r="P27" s="20"/>
      <c r="Q27" s="20"/>
    </row>
    <row r="28" spans="1:17" s="98" customFormat="1" ht="15" x14ac:dyDescent="0.2">
      <c r="A28" s="61" t="s">
        <v>66</v>
      </c>
      <c r="B28" s="173">
        <f>B27*D27*F27</f>
        <v>8.3999999999999986</v>
      </c>
      <c r="C28" s="172" t="s">
        <v>8</v>
      </c>
      <c r="D28" s="27"/>
      <c r="E28" s="27"/>
      <c r="F28" s="20"/>
      <c r="G28" s="27"/>
      <c r="H28" s="29"/>
      <c r="I28" s="29"/>
      <c r="J28" s="28"/>
      <c r="K28" s="29"/>
      <c r="L28" s="20"/>
      <c r="N28" s="20"/>
      <c r="O28" s="20"/>
      <c r="P28" s="20"/>
      <c r="Q28" s="20"/>
    </row>
    <row r="29" spans="1:17" s="98" customFormat="1" ht="15" x14ac:dyDescent="0.2">
      <c r="A29" s="20"/>
      <c r="B29" s="30"/>
      <c r="C29" s="31"/>
      <c r="D29" s="27"/>
      <c r="E29" s="27"/>
      <c r="F29" s="20"/>
      <c r="G29" s="27"/>
      <c r="H29" s="29"/>
      <c r="I29" s="29"/>
      <c r="J29" s="28"/>
      <c r="K29" s="29"/>
      <c r="L29" s="20"/>
      <c r="N29" s="20"/>
      <c r="O29" s="20"/>
      <c r="P29" s="20"/>
      <c r="Q29" s="20"/>
    </row>
    <row r="30" spans="1:17" s="98" customFormat="1" ht="15" x14ac:dyDescent="0.2">
      <c r="A30" s="272" t="s">
        <v>88</v>
      </c>
      <c r="B30" s="273"/>
      <c r="C30" s="273"/>
      <c r="D30" s="273"/>
      <c r="E30" s="273"/>
      <c r="F30" s="273"/>
      <c r="G30" s="273"/>
      <c r="H30" s="273"/>
      <c r="I30" s="274"/>
      <c r="J30" s="75">
        <f>B28</f>
        <v>8.3999999999999986</v>
      </c>
      <c r="K30" s="76" t="s">
        <v>8</v>
      </c>
      <c r="L30" s="81"/>
      <c r="N30" s="20"/>
      <c r="O30" s="20"/>
      <c r="P30" s="20"/>
      <c r="Q30" s="20"/>
    </row>
    <row r="31" spans="1:17" s="98" customFormat="1" ht="15" x14ac:dyDescent="0.2">
      <c r="A31" s="62"/>
      <c r="B31" s="30"/>
      <c r="C31" s="31"/>
      <c r="D31" s="27"/>
      <c r="E31" s="27"/>
      <c r="F31" s="20"/>
      <c r="G31" s="27"/>
      <c r="H31" s="29"/>
      <c r="I31" s="29"/>
      <c r="J31" s="28"/>
      <c r="K31" s="29"/>
      <c r="L31" s="20"/>
      <c r="N31" s="20"/>
      <c r="O31" s="20"/>
      <c r="P31" s="20"/>
      <c r="Q31" s="20"/>
    </row>
    <row r="32" spans="1:17" s="98" customFormat="1" ht="15" x14ac:dyDescent="0.2">
      <c r="A32" s="275" t="s">
        <v>89</v>
      </c>
      <c r="B32" s="276"/>
      <c r="C32" s="276"/>
      <c r="D32" s="276"/>
      <c r="E32" s="276"/>
      <c r="F32" s="276"/>
      <c r="G32" s="276"/>
      <c r="H32" s="276"/>
      <c r="I32" s="277"/>
      <c r="J32" s="79">
        <v>0</v>
      </c>
      <c r="K32" s="84" t="s">
        <v>8</v>
      </c>
      <c r="L32" s="80"/>
      <c r="N32" s="20"/>
      <c r="O32" s="20"/>
      <c r="P32" s="20"/>
      <c r="Q32" s="20"/>
    </row>
    <row r="33" spans="1:17" s="98" customFormat="1" ht="15" x14ac:dyDescent="0.2">
      <c r="A33" s="278" t="s">
        <v>90</v>
      </c>
      <c r="B33" s="279"/>
      <c r="C33" s="279"/>
      <c r="D33" s="279"/>
      <c r="E33" s="279"/>
      <c r="F33" s="279"/>
      <c r="G33" s="279"/>
      <c r="H33" s="279"/>
      <c r="I33" s="280"/>
      <c r="J33" s="83">
        <f>J30</f>
        <v>8.3999999999999986</v>
      </c>
      <c r="K33" s="85" t="s">
        <v>8</v>
      </c>
      <c r="L33" s="78"/>
      <c r="N33" s="20"/>
      <c r="O33" s="20"/>
      <c r="P33" s="20"/>
      <c r="Q33" s="20"/>
    </row>
    <row r="34" spans="1:17" s="98" customFormat="1" ht="15" x14ac:dyDescent="0.2">
      <c r="A34" s="281" t="s">
        <v>91</v>
      </c>
      <c r="B34" s="282"/>
      <c r="C34" s="282"/>
      <c r="D34" s="282"/>
      <c r="E34" s="282"/>
      <c r="F34" s="282"/>
      <c r="G34" s="282"/>
      <c r="H34" s="282"/>
      <c r="I34" s="283"/>
      <c r="J34" s="77">
        <f>J32+J33</f>
        <v>8.3999999999999986</v>
      </c>
      <c r="K34" s="84" t="s">
        <v>8</v>
      </c>
      <c r="L34" s="82"/>
      <c r="N34" s="20"/>
      <c r="O34" s="20"/>
      <c r="P34" s="20"/>
      <c r="Q34" s="20"/>
    </row>
    <row r="35" spans="1:17" s="98" customFormat="1" ht="15" x14ac:dyDescent="0.2">
      <c r="A35" s="20"/>
      <c r="B35" s="30"/>
      <c r="C35" s="31"/>
      <c r="D35" s="27"/>
      <c r="E35" s="27"/>
      <c r="F35" s="20"/>
      <c r="G35" s="27"/>
      <c r="H35" s="29"/>
      <c r="I35" s="29"/>
      <c r="J35" s="28"/>
      <c r="K35" s="29"/>
      <c r="L35" s="20"/>
      <c r="N35" s="189"/>
      <c r="O35" s="20"/>
      <c r="P35" s="20"/>
      <c r="Q35" s="20"/>
    </row>
    <row r="36" spans="1:17" s="98" customFormat="1" ht="27.75" customHeight="1" x14ac:dyDescent="0.2">
      <c r="A36" s="266" t="s">
        <v>418</v>
      </c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N36" s="189"/>
      <c r="O36" s="20"/>
      <c r="P36" s="20"/>
      <c r="Q36" s="20"/>
    </row>
    <row r="37" spans="1:17" s="98" customFormat="1" ht="15" x14ac:dyDescent="0.2">
      <c r="A37" s="20"/>
      <c r="B37" s="30"/>
      <c r="C37" s="31"/>
      <c r="D37" s="27"/>
      <c r="E37" s="27"/>
      <c r="F37" s="20"/>
      <c r="G37" s="27"/>
      <c r="H37" s="29"/>
      <c r="I37" s="29"/>
      <c r="J37" s="28"/>
      <c r="K37" s="29"/>
      <c r="L37" s="20"/>
      <c r="N37" s="189"/>
      <c r="O37" s="20"/>
      <c r="P37" s="20"/>
      <c r="Q37" s="20"/>
    </row>
    <row r="38" spans="1:17" s="98" customFormat="1" x14ac:dyDescent="0.2">
      <c r="A38" s="20"/>
      <c r="B38" s="268" t="s">
        <v>67</v>
      </c>
      <c r="C38" s="269"/>
      <c r="D38" s="270"/>
      <c r="E38" s="271"/>
      <c r="F38" s="264"/>
      <c r="G38" s="265"/>
      <c r="H38" s="29"/>
      <c r="I38" s="29"/>
      <c r="J38" s="28"/>
      <c r="K38" s="29"/>
      <c r="L38" s="20"/>
      <c r="N38" s="189"/>
      <c r="O38" s="20"/>
      <c r="P38" s="20"/>
      <c r="Q38" s="20"/>
    </row>
    <row r="39" spans="1:17" s="98" customFormat="1" x14ac:dyDescent="0.2">
      <c r="A39" s="61" t="s">
        <v>417</v>
      </c>
      <c r="B39" s="170">
        <v>318.86</v>
      </c>
      <c r="C39" s="187" t="s">
        <v>8</v>
      </c>
      <c r="D39" s="188"/>
      <c r="E39" s="157"/>
      <c r="F39" s="203"/>
      <c r="G39" s="190"/>
      <c r="H39" s="29"/>
      <c r="I39" s="29"/>
      <c r="J39" s="28"/>
      <c r="K39" s="29"/>
      <c r="L39" s="20"/>
      <c r="N39" s="189"/>
      <c r="O39" s="20"/>
      <c r="P39" s="20"/>
      <c r="Q39" s="20"/>
    </row>
    <row r="40" spans="1:17" s="98" customFormat="1" ht="15" x14ac:dyDescent="0.2">
      <c r="A40" s="20"/>
      <c r="B40" s="30"/>
      <c r="C40" s="31"/>
      <c r="D40" s="27"/>
      <c r="E40" s="27"/>
      <c r="F40" s="20"/>
      <c r="G40" s="27"/>
      <c r="H40" s="29"/>
      <c r="I40" s="29"/>
      <c r="J40" s="28"/>
      <c r="K40" s="29"/>
      <c r="L40" s="20"/>
      <c r="N40" s="189"/>
      <c r="O40" s="20"/>
      <c r="P40" s="20"/>
      <c r="Q40" s="20"/>
    </row>
    <row r="41" spans="1:17" s="98" customFormat="1" ht="15" x14ac:dyDescent="0.2">
      <c r="A41" s="272" t="s">
        <v>88</v>
      </c>
      <c r="B41" s="273"/>
      <c r="C41" s="273"/>
      <c r="D41" s="273"/>
      <c r="E41" s="273"/>
      <c r="F41" s="273"/>
      <c r="G41" s="273"/>
      <c r="H41" s="273"/>
      <c r="I41" s="274"/>
      <c r="J41" s="75">
        <f>B39</f>
        <v>318.86</v>
      </c>
      <c r="K41" s="76" t="s">
        <v>8</v>
      </c>
      <c r="L41" s="81"/>
      <c r="N41" s="189"/>
      <c r="O41" s="20"/>
      <c r="P41" s="20"/>
      <c r="Q41" s="20"/>
    </row>
    <row r="42" spans="1:17" s="98" customFormat="1" ht="15" x14ac:dyDescent="0.2">
      <c r="A42" s="62"/>
      <c r="B42" s="30"/>
      <c r="C42" s="31"/>
      <c r="D42" s="27"/>
      <c r="E42" s="27"/>
      <c r="F42" s="20"/>
      <c r="G42" s="27"/>
      <c r="H42" s="29"/>
      <c r="I42" s="29"/>
      <c r="J42" s="28"/>
      <c r="K42" s="29"/>
      <c r="L42" s="20"/>
      <c r="N42" s="189"/>
      <c r="O42" s="20"/>
      <c r="P42" s="20"/>
      <c r="Q42" s="20"/>
    </row>
    <row r="43" spans="1:17" s="98" customFormat="1" ht="15" x14ac:dyDescent="0.2">
      <c r="A43" s="275" t="s">
        <v>89</v>
      </c>
      <c r="B43" s="276"/>
      <c r="C43" s="276"/>
      <c r="D43" s="276"/>
      <c r="E43" s="276"/>
      <c r="F43" s="276"/>
      <c r="G43" s="276"/>
      <c r="H43" s="276"/>
      <c r="I43" s="277"/>
      <c r="J43" s="79">
        <v>0</v>
      </c>
      <c r="K43" s="84" t="s">
        <v>8</v>
      </c>
      <c r="L43" s="80"/>
      <c r="N43" s="189"/>
      <c r="O43" s="20"/>
      <c r="P43" s="20"/>
      <c r="Q43" s="20"/>
    </row>
    <row r="44" spans="1:17" s="98" customFormat="1" ht="15" x14ac:dyDescent="0.2">
      <c r="A44" s="278" t="s">
        <v>90</v>
      </c>
      <c r="B44" s="279"/>
      <c r="C44" s="279"/>
      <c r="D44" s="279"/>
      <c r="E44" s="279"/>
      <c r="F44" s="279"/>
      <c r="G44" s="279"/>
      <c r="H44" s="279"/>
      <c r="I44" s="280"/>
      <c r="J44" s="83">
        <f>J41</f>
        <v>318.86</v>
      </c>
      <c r="K44" s="85" t="s">
        <v>8</v>
      </c>
      <c r="L44" s="78"/>
      <c r="N44" s="189"/>
      <c r="O44" s="20"/>
      <c r="P44" s="20"/>
      <c r="Q44" s="20"/>
    </row>
    <row r="45" spans="1:17" s="98" customFormat="1" ht="15" x14ac:dyDescent="0.2">
      <c r="A45" s="281" t="s">
        <v>91</v>
      </c>
      <c r="B45" s="282"/>
      <c r="C45" s="282"/>
      <c r="D45" s="282"/>
      <c r="E45" s="282"/>
      <c r="F45" s="282"/>
      <c r="G45" s="282"/>
      <c r="H45" s="282"/>
      <c r="I45" s="283"/>
      <c r="J45" s="77">
        <f>J43+J44</f>
        <v>318.86</v>
      </c>
      <c r="K45" s="84" t="s">
        <v>8</v>
      </c>
      <c r="L45" s="82"/>
      <c r="N45" s="189"/>
      <c r="O45" s="20"/>
      <c r="P45" s="20"/>
      <c r="Q45" s="20"/>
    </row>
    <row r="46" spans="1:17" s="98" customFormat="1" ht="15" x14ac:dyDescent="0.2">
      <c r="A46" s="20"/>
      <c r="B46" s="30"/>
      <c r="C46" s="31"/>
      <c r="D46" s="27"/>
      <c r="E46" s="27"/>
      <c r="F46" s="20"/>
      <c r="G46" s="27"/>
      <c r="H46" s="29"/>
      <c r="I46" s="29"/>
      <c r="J46" s="28"/>
      <c r="K46" s="29"/>
      <c r="L46" s="20"/>
      <c r="N46" s="189"/>
      <c r="O46" s="20"/>
      <c r="P46" s="20"/>
      <c r="Q46" s="20"/>
    </row>
    <row r="47" spans="1:17" s="98" customFormat="1" ht="15" x14ac:dyDescent="0.2">
      <c r="A47" s="266" t="s">
        <v>419</v>
      </c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N47" s="189"/>
      <c r="O47" s="20"/>
      <c r="P47" s="20"/>
      <c r="Q47" s="20"/>
    </row>
    <row r="48" spans="1:17" s="98" customFormat="1" ht="15" x14ac:dyDescent="0.2">
      <c r="A48" s="20"/>
      <c r="B48" s="30"/>
      <c r="C48" s="31"/>
      <c r="D48" s="27"/>
      <c r="E48" s="27"/>
      <c r="F48" s="20"/>
      <c r="G48" s="27"/>
      <c r="H48" s="29"/>
      <c r="I48" s="29"/>
      <c r="J48" s="28"/>
      <c r="K48" s="29"/>
      <c r="L48" s="20"/>
      <c r="N48" s="189"/>
      <c r="O48" s="20"/>
      <c r="P48" s="20"/>
      <c r="Q48" s="20"/>
    </row>
    <row r="49" spans="1:17" s="98" customFormat="1" x14ac:dyDescent="0.2">
      <c r="A49" s="20"/>
      <c r="B49" s="268" t="s">
        <v>415</v>
      </c>
      <c r="C49" s="269"/>
      <c r="D49" s="270" t="s">
        <v>396</v>
      </c>
      <c r="E49" s="271"/>
      <c r="F49" s="264" t="s">
        <v>416</v>
      </c>
      <c r="G49" s="265"/>
      <c r="H49" s="29"/>
      <c r="I49" s="29"/>
      <c r="J49" s="28"/>
      <c r="K49" s="29"/>
      <c r="L49" s="20"/>
      <c r="N49" s="189"/>
      <c r="O49" s="20"/>
      <c r="P49" s="20"/>
      <c r="Q49" s="20"/>
    </row>
    <row r="50" spans="1:17" s="98" customFormat="1" x14ac:dyDescent="0.2">
      <c r="A50" s="171" t="s">
        <v>414</v>
      </c>
      <c r="B50" s="170">
        <v>2.8</v>
      </c>
      <c r="C50" s="187" t="s">
        <v>13</v>
      </c>
      <c r="D50" s="188">
        <v>3</v>
      </c>
      <c r="E50" s="157" t="s">
        <v>13</v>
      </c>
      <c r="F50" s="203">
        <v>1</v>
      </c>
      <c r="G50" s="190" t="s">
        <v>37</v>
      </c>
      <c r="H50" s="29"/>
      <c r="I50" s="29"/>
      <c r="J50" s="28"/>
      <c r="K50" s="29"/>
      <c r="L50" s="20"/>
      <c r="N50" s="189"/>
      <c r="O50" s="20"/>
      <c r="P50" s="20"/>
      <c r="Q50" s="20"/>
    </row>
    <row r="51" spans="1:17" s="98" customFormat="1" ht="15" x14ac:dyDescent="0.2">
      <c r="A51" s="61" t="s">
        <v>66</v>
      </c>
      <c r="B51" s="173">
        <f>B50*D50*F50</f>
        <v>8.3999999999999986</v>
      </c>
      <c r="C51" s="172" t="s">
        <v>8</v>
      </c>
      <c r="D51" s="27"/>
      <c r="E51" s="27"/>
      <c r="F51" s="20"/>
      <c r="G51" s="27"/>
      <c r="H51" s="29"/>
      <c r="I51" s="29"/>
      <c r="J51" s="28"/>
      <c r="K51" s="29"/>
      <c r="L51" s="20"/>
      <c r="N51" s="189"/>
      <c r="O51" s="20"/>
      <c r="P51" s="20"/>
      <c r="Q51" s="20"/>
    </row>
    <row r="52" spans="1:17" s="98" customFormat="1" ht="15" x14ac:dyDescent="0.2">
      <c r="A52" s="20"/>
      <c r="B52" s="30"/>
      <c r="C52" s="31"/>
      <c r="D52" s="27"/>
      <c r="E52" s="27"/>
      <c r="F52" s="20"/>
      <c r="G52" s="27"/>
      <c r="H52" s="29"/>
      <c r="I52" s="29"/>
      <c r="J52" s="28"/>
      <c r="K52" s="29"/>
      <c r="L52" s="20"/>
      <c r="N52" s="189"/>
      <c r="O52" s="20"/>
      <c r="P52" s="20"/>
      <c r="Q52" s="20"/>
    </row>
    <row r="53" spans="1:17" s="98" customFormat="1" ht="15" x14ac:dyDescent="0.2">
      <c r="A53" s="272" t="s">
        <v>88</v>
      </c>
      <c r="B53" s="273"/>
      <c r="C53" s="273"/>
      <c r="D53" s="273"/>
      <c r="E53" s="273"/>
      <c r="F53" s="273"/>
      <c r="G53" s="273"/>
      <c r="H53" s="273"/>
      <c r="I53" s="274"/>
      <c r="J53" s="75">
        <f>B51</f>
        <v>8.3999999999999986</v>
      </c>
      <c r="K53" s="76" t="s">
        <v>8</v>
      </c>
      <c r="L53" s="81"/>
      <c r="N53" s="189"/>
      <c r="O53" s="20"/>
      <c r="P53" s="20"/>
      <c r="Q53" s="20"/>
    </row>
    <row r="54" spans="1:17" s="98" customFormat="1" ht="15" x14ac:dyDescent="0.2">
      <c r="A54" s="62"/>
      <c r="B54" s="30"/>
      <c r="C54" s="31"/>
      <c r="D54" s="27"/>
      <c r="E54" s="27"/>
      <c r="F54" s="20"/>
      <c r="G54" s="27"/>
      <c r="H54" s="29"/>
      <c r="I54" s="29"/>
      <c r="J54" s="28"/>
      <c r="K54" s="29"/>
      <c r="L54" s="20"/>
      <c r="N54" s="189"/>
      <c r="O54" s="20"/>
      <c r="P54" s="20"/>
      <c r="Q54" s="20"/>
    </row>
    <row r="55" spans="1:17" s="98" customFormat="1" ht="15" x14ac:dyDescent="0.2">
      <c r="A55" s="275" t="s">
        <v>89</v>
      </c>
      <c r="B55" s="276"/>
      <c r="C55" s="276"/>
      <c r="D55" s="276"/>
      <c r="E55" s="276"/>
      <c r="F55" s="276"/>
      <c r="G55" s="276"/>
      <c r="H55" s="276"/>
      <c r="I55" s="277"/>
      <c r="J55" s="79">
        <v>0</v>
      </c>
      <c r="K55" s="84" t="s">
        <v>8</v>
      </c>
      <c r="L55" s="80"/>
      <c r="N55" s="189"/>
      <c r="O55" s="20"/>
      <c r="P55" s="20"/>
      <c r="Q55" s="20"/>
    </row>
    <row r="56" spans="1:17" s="98" customFormat="1" ht="15" x14ac:dyDescent="0.2">
      <c r="A56" s="278" t="s">
        <v>90</v>
      </c>
      <c r="B56" s="279"/>
      <c r="C56" s="279"/>
      <c r="D56" s="279"/>
      <c r="E56" s="279"/>
      <c r="F56" s="279"/>
      <c r="G56" s="279"/>
      <c r="H56" s="279"/>
      <c r="I56" s="280"/>
      <c r="J56" s="83">
        <f>J53</f>
        <v>8.3999999999999986</v>
      </c>
      <c r="K56" s="85" t="s">
        <v>8</v>
      </c>
      <c r="L56" s="78"/>
      <c r="N56" s="189"/>
      <c r="O56" s="20"/>
      <c r="P56" s="20"/>
      <c r="Q56" s="20"/>
    </row>
    <row r="57" spans="1:17" s="98" customFormat="1" ht="15" x14ac:dyDescent="0.2">
      <c r="A57" s="281" t="s">
        <v>91</v>
      </c>
      <c r="B57" s="282"/>
      <c r="C57" s="282"/>
      <c r="D57" s="282"/>
      <c r="E57" s="282"/>
      <c r="F57" s="282"/>
      <c r="G57" s="282"/>
      <c r="H57" s="282"/>
      <c r="I57" s="283"/>
      <c r="J57" s="77">
        <f>J55+J56</f>
        <v>8.3999999999999986</v>
      </c>
      <c r="K57" s="84" t="s">
        <v>8</v>
      </c>
      <c r="L57" s="82"/>
      <c r="N57" s="189"/>
      <c r="O57" s="20"/>
      <c r="P57" s="20"/>
      <c r="Q57" s="20"/>
    </row>
    <row r="58" spans="1:17" s="98" customFormat="1" ht="15" x14ac:dyDescent="0.2">
      <c r="A58" s="20"/>
      <c r="B58" s="30"/>
      <c r="C58" s="31"/>
      <c r="D58" s="27"/>
      <c r="E58" s="27"/>
      <c r="F58" s="20"/>
      <c r="G58" s="27"/>
      <c r="H58" s="29"/>
      <c r="I58" s="29"/>
      <c r="J58" s="28"/>
      <c r="K58" s="29"/>
      <c r="L58" s="20"/>
      <c r="N58" s="189"/>
      <c r="O58" s="20"/>
      <c r="P58" s="20"/>
      <c r="Q58" s="20"/>
    </row>
    <row r="59" spans="1:17" s="98" customFormat="1" ht="15" x14ac:dyDescent="0.2">
      <c r="A59" s="20"/>
      <c r="B59" s="30"/>
      <c r="C59" s="31"/>
      <c r="D59" s="27"/>
      <c r="E59" s="27"/>
      <c r="F59" s="20"/>
      <c r="G59" s="27"/>
      <c r="H59" s="29"/>
      <c r="I59" s="29"/>
      <c r="J59" s="28"/>
      <c r="K59" s="29"/>
      <c r="L59" s="20"/>
      <c r="N59" s="189"/>
      <c r="O59" s="20"/>
      <c r="P59" s="20"/>
      <c r="Q59" s="20"/>
    </row>
    <row r="60" spans="1:17" s="98" customFormat="1" ht="15" x14ac:dyDescent="0.2">
      <c r="A60" s="20"/>
      <c r="B60" s="30"/>
      <c r="C60" s="31"/>
      <c r="D60" s="27"/>
      <c r="E60" s="27"/>
      <c r="F60" s="20"/>
      <c r="G60" s="27"/>
      <c r="H60" s="29"/>
      <c r="I60" s="29"/>
      <c r="J60" s="28"/>
      <c r="K60" s="29"/>
      <c r="L60" s="20"/>
      <c r="N60" s="189"/>
      <c r="O60" s="20"/>
      <c r="P60" s="20"/>
      <c r="Q60" s="20"/>
    </row>
    <row r="61" spans="1:17" s="98" customFormat="1" ht="15" x14ac:dyDescent="0.25">
      <c r="A61" s="284" t="s">
        <v>173</v>
      </c>
      <c r="B61" s="285"/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N61" s="20"/>
      <c r="O61" s="20"/>
      <c r="P61" s="20"/>
      <c r="Q61" s="20"/>
    </row>
    <row r="62" spans="1:17" s="98" customFormat="1" ht="15" x14ac:dyDescent="0.2">
      <c r="A62" s="266" t="s">
        <v>391</v>
      </c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N62" s="20"/>
      <c r="O62" s="20"/>
      <c r="P62" s="20"/>
      <c r="Q62" s="20"/>
    </row>
    <row r="63" spans="1:17" s="98" customFormat="1" ht="15" customHeight="1" x14ac:dyDescent="0.25">
      <c r="A63" s="20"/>
      <c r="B63" s="25"/>
      <c r="C63" s="26"/>
      <c r="D63" s="20"/>
      <c r="E63" s="20"/>
      <c r="F63" s="20"/>
      <c r="G63" s="20"/>
      <c r="H63" s="20"/>
      <c r="I63" s="20"/>
      <c r="J63" s="20"/>
      <c r="K63" s="20"/>
      <c r="L63" s="20"/>
      <c r="N63" s="20"/>
      <c r="O63" s="20"/>
      <c r="P63" s="20"/>
      <c r="Q63" s="20"/>
    </row>
    <row r="64" spans="1:17" s="98" customFormat="1" ht="15" customHeight="1" x14ac:dyDescent="0.2">
      <c r="A64" s="20"/>
      <c r="B64" s="204"/>
      <c r="C64" s="204"/>
      <c r="D64" s="204"/>
      <c r="E64" s="204"/>
      <c r="F64" s="205"/>
      <c r="G64" s="205"/>
      <c r="H64" s="20"/>
      <c r="I64" s="20"/>
      <c r="J64" s="20"/>
      <c r="K64" s="20"/>
      <c r="L64" s="20"/>
      <c r="N64" s="20"/>
      <c r="O64" s="20"/>
      <c r="P64" s="20"/>
      <c r="Q64" s="20"/>
    </row>
    <row r="65" spans="1:17" s="98" customFormat="1" ht="15" customHeight="1" x14ac:dyDescent="0.2">
      <c r="A65" s="61" t="s">
        <v>420</v>
      </c>
      <c r="B65" s="197">
        <v>814.38</v>
      </c>
      <c r="C65" s="198" t="s">
        <v>8</v>
      </c>
      <c r="D65" s="204"/>
      <c r="E65" s="204"/>
      <c r="F65" s="205"/>
      <c r="G65" s="205"/>
      <c r="H65" s="20"/>
      <c r="I65" s="20"/>
      <c r="J65" s="20"/>
      <c r="K65" s="20"/>
      <c r="L65" s="20"/>
      <c r="N65" s="20"/>
      <c r="O65" s="20"/>
      <c r="P65" s="20"/>
      <c r="Q65" s="20"/>
    </row>
    <row r="66" spans="1:17" s="98" customFormat="1" ht="15" customHeight="1" x14ac:dyDescent="0.2">
      <c r="A66" s="20"/>
      <c r="B66" s="204"/>
      <c r="C66" s="204"/>
      <c r="D66" s="204"/>
      <c r="E66" s="204"/>
      <c r="F66" s="205"/>
      <c r="G66" s="205"/>
      <c r="H66" s="20"/>
      <c r="I66" s="20"/>
      <c r="J66" s="20"/>
      <c r="K66" s="20"/>
      <c r="L66" s="20"/>
      <c r="N66" s="20"/>
      <c r="O66" s="20"/>
      <c r="P66" s="20"/>
      <c r="Q66" s="20"/>
    </row>
    <row r="67" spans="1:17" s="98" customFormat="1" ht="15" x14ac:dyDescent="0.2">
      <c r="A67" s="272" t="s">
        <v>88</v>
      </c>
      <c r="B67" s="273"/>
      <c r="C67" s="273"/>
      <c r="D67" s="273"/>
      <c r="E67" s="273"/>
      <c r="F67" s="273"/>
      <c r="G67" s="273"/>
      <c r="H67" s="273"/>
      <c r="I67" s="274"/>
      <c r="J67" s="75">
        <f>B65</f>
        <v>814.38</v>
      </c>
      <c r="K67" s="76" t="s">
        <v>8</v>
      </c>
      <c r="L67" s="81"/>
      <c r="N67" s="20"/>
      <c r="O67" s="20"/>
      <c r="P67" s="20"/>
      <c r="Q67" s="20"/>
    </row>
    <row r="68" spans="1:17" s="98" customFormat="1" ht="15" x14ac:dyDescent="0.2">
      <c r="A68" s="62"/>
      <c r="B68" s="30"/>
      <c r="C68" s="31"/>
      <c r="D68" s="27"/>
      <c r="E68" s="27"/>
      <c r="F68" s="20"/>
      <c r="G68" s="27"/>
      <c r="H68" s="29"/>
      <c r="I68" s="29"/>
      <c r="J68" s="28"/>
      <c r="K68" s="29"/>
      <c r="L68" s="20"/>
      <c r="N68" s="20"/>
      <c r="O68" s="20"/>
      <c r="P68" s="20"/>
      <c r="Q68" s="20"/>
    </row>
    <row r="69" spans="1:17" s="98" customFormat="1" ht="15" x14ac:dyDescent="0.2">
      <c r="A69" s="275" t="s">
        <v>89</v>
      </c>
      <c r="B69" s="276"/>
      <c r="C69" s="276"/>
      <c r="D69" s="276"/>
      <c r="E69" s="276"/>
      <c r="F69" s="276"/>
      <c r="G69" s="276"/>
      <c r="H69" s="276"/>
      <c r="I69" s="277"/>
      <c r="J69" s="79">
        <v>418.59</v>
      </c>
      <c r="K69" s="84" t="s">
        <v>8</v>
      </c>
      <c r="L69" s="80"/>
      <c r="N69" s="20"/>
      <c r="O69" s="20"/>
      <c r="P69" s="20"/>
      <c r="Q69" s="20"/>
    </row>
    <row r="70" spans="1:17" s="98" customFormat="1" ht="15" x14ac:dyDescent="0.2">
      <c r="A70" s="278" t="s">
        <v>90</v>
      </c>
      <c r="B70" s="279"/>
      <c r="C70" s="279"/>
      <c r="D70" s="279"/>
      <c r="E70" s="279"/>
      <c r="F70" s="279"/>
      <c r="G70" s="279"/>
      <c r="H70" s="279"/>
      <c r="I70" s="280"/>
      <c r="J70" s="83">
        <f>J67</f>
        <v>814.38</v>
      </c>
      <c r="K70" s="85" t="s">
        <v>8</v>
      </c>
      <c r="L70" s="78"/>
      <c r="N70" s="20"/>
      <c r="O70" s="20"/>
      <c r="P70" s="20"/>
      <c r="Q70" s="20"/>
    </row>
    <row r="71" spans="1:17" s="98" customFormat="1" ht="15" x14ac:dyDescent="0.2">
      <c r="A71" s="281" t="s">
        <v>91</v>
      </c>
      <c r="B71" s="282"/>
      <c r="C71" s="282"/>
      <c r="D71" s="282"/>
      <c r="E71" s="282"/>
      <c r="F71" s="282"/>
      <c r="G71" s="282"/>
      <c r="H71" s="282"/>
      <c r="I71" s="283"/>
      <c r="J71" s="77">
        <f>J69+J70</f>
        <v>1232.97</v>
      </c>
      <c r="K71" s="84" t="s">
        <v>8</v>
      </c>
      <c r="L71" s="82"/>
      <c r="N71" s="20"/>
      <c r="O71" s="20"/>
      <c r="P71" s="20"/>
      <c r="Q71" s="20"/>
    </row>
    <row r="72" spans="1:17" s="98" customFormat="1" ht="15" x14ac:dyDescent="0.2">
      <c r="A72" s="142"/>
      <c r="B72" s="142"/>
      <c r="C72" s="142"/>
      <c r="D72" s="142"/>
      <c r="E72" s="142"/>
      <c r="F72" s="142"/>
      <c r="G72" s="142"/>
      <c r="H72" s="142"/>
      <c r="I72" s="142"/>
      <c r="J72" s="143"/>
      <c r="K72" s="144"/>
      <c r="L72" s="92"/>
      <c r="N72" s="20"/>
      <c r="O72" s="20"/>
      <c r="P72" s="20"/>
      <c r="Q72" s="20"/>
    </row>
    <row r="73" spans="1:17" s="98" customFormat="1" ht="15" x14ac:dyDescent="0.25">
      <c r="A73" s="284" t="s">
        <v>392</v>
      </c>
      <c r="B73" s="285"/>
      <c r="C73" s="285"/>
      <c r="D73" s="285"/>
      <c r="E73" s="285"/>
      <c r="F73" s="285"/>
      <c r="G73" s="285"/>
      <c r="H73" s="285"/>
      <c r="I73" s="285"/>
      <c r="J73" s="285"/>
      <c r="K73" s="285"/>
      <c r="L73" s="285"/>
      <c r="N73" s="20"/>
      <c r="O73" s="20"/>
      <c r="P73" s="20"/>
      <c r="Q73" s="20"/>
    </row>
    <row r="74" spans="1:17" s="98" customFormat="1" ht="15" x14ac:dyDescent="0.2">
      <c r="A74" s="286" t="s">
        <v>393</v>
      </c>
      <c r="B74" s="287"/>
      <c r="C74" s="287"/>
      <c r="D74" s="287"/>
      <c r="E74" s="287"/>
      <c r="F74" s="287"/>
      <c r="G74" s="287"/>
      <c r="H74" s="287"/>
      <c r="I74" s="287"/>
      <c r="J74" s="287"/>
      <c r="K74" s="287"/>
      <c r="L74" s="287"/>
      <c r="N74" s="20"/>
      <c r="O74" s="20"/>
      <c r="P74" s="20"/>
      <c r="Q74" s="20"/>
    </row>
    <row r="75" spans="1:17" s="98" customFormat="1" ht="15" x14ac:dyDescent="0.2">
      <c r="A75" s="142"/>
      <c r="B75" s="142"/>
      <c r="C75" s="142"/>
      <c r="D75" s="142"/>
      <c r="E75" s="142"/>
      <c r="F75" s="142"/>
      <c r="G75" s="142"/>
      <c r="H75" s="142"/>
      <c r="I75" s="142"/>
      <c r="J75" s="143"/>
      <c r="K75" s="144"/>
      <c r="L75" s="92"/>
      <c r="N75" s="20"/>
      <c r="O75" s="20"/>
      <c r="P75" s="20"/>
      <c r="Q75" s="20"/>
    </row>
    <row r="76" spans="1:17" s="98" customFormat="1" ht="15" x14ac:dyDescent="0.2">
      <c r="A76" s="266" t="s">
        <v>394</v>
      </c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N76" s="20"/>
      <c r="O76" s="20"/>
      <c r="P76" s="20"/>
      <c r="Q76" s="20"/>
    </row>
    <row r="77" spans="1:17" s="98" customFormat="1" ht="27" customHeight="1" x14ac:dyDescent="0.2">
      <c r="A77" s="266" t="s">
        <v>421</v>
      </c>
      <c r="B77" s="267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N77" s="20"/>
      <c r="O77" s="20"/>
      <c r="P77" s="20"/>
      <c r="Q77" s="20"/>
    </row>
    <row r="78" spans="1:17" s="98" customFormat="1" ht="15" x14ac:dyDescent="0.2">
      <c r="A78" s="142"/>
      <c r="B78" s="142"/>
      <c r="C78" s="142"/>
      <c r="D78" s="142"/>
      <c r="E78" s="142"/>
      <c r="F78" s="142"/>
      <c r="G78" s="142"/>
      <c r="H78" s="142"/>
      <c r="I78" s="142"/>
      <c r="J78" s="143"/>
      <c r="K78" s="144"/>
      <c r="L78" s="92"/>
      <c r="N78" s="20"/>
      <c r="O78" s="20"/>
      <c r="P78" s="20"/>
      <c r="Q78" s="20"/>
    </row>
    <row r="79" spans="1:17" s="98" customFormat="1" x14ac:dyDescent="0.2">
      <c r="A79" s="20"/>
      <c r="B79" s="264" t="s">
        <v>168</v>
      </c>
      <c r="C79" s="288"/>
      <c r="D79" s="264" t="s">
        <v>396</v>
      </c>
      <c r="E79" s="265"/>
      <c r="F79" s="169"/>
      <c r="G79" s="264" t="s">
        <v>169</v>
      </c>
      <c r="H79" s="265"/>
      <c r="I79" s="20"/>
      <c r="J79" s="20"/>
      <c r="K79" s="20"/>
      <c r="L79" s="20"/>
      <c r="N79" s="20"/>
      <c r="O79" s="20"/>
      <c r="P79" s="20"/>
      <c r="Q79" s="20"/>
    </row>
    <row r="80" spans="1:17" s="98" customFormat="1" x14ac:dyDescent="0.2">
      <c r="A80" s="167" t="s">
        <v>67</v>
      </c>
      <c r="B80" s="195">
        <v>1.3</v>
      </c>
      <c r="C80" s="192" t="s">
        <v>395</v>
      </c>
      <c r="D80" s="194">
        <v>2.2999999999999998</v>
      </c>
      <c r="E80" s="193" t="s">
        <v>397</v>
      </c>
      <c r="F80" s="154"/>
      <c r="G80" s="168">
        <f>ROUND(B80*D80,2)</f>
        <v>2.99</v>
      </c>
      <c r="H80" s="63" t="s">
        <v>8</v>
      </c>
      <c r="I80" s="20"/>
      <c r="J80" s="20"/>
      <c r="K80" s="20"/>
      <c r="L80" s="20"/>
      <c r="N80" s="20"/>
      <c r="O80" s="20"/>
      <c r="P80" s="20"/>
      <c r="Q80" s="20"/>
    </row>
    <row r="81" spans="1:17" s="98" customFormat="1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N81" s="20"/>
      <c r="O81" s="20"/>
      <c r="P81" s="20"/>
      <c r="Q81" s="20"/>
    </row>
    <row r="82" spans="1:17" s="98" customFormat="1" ht="15" x14ac:dyDescent="0.2">
      <c r="A82" s="272" t="s">
        <v>88</v>
      </c>
      <c r="B82" s="273"/>
      <c r="C82" s="273"/>
      <c r="D82" s="273"/>
      <c r="E82" s="273"/>
      <c r="F82" s="273"/>
      <c r="G82" s="273"/>
      <c r="H82" s="273"/>
      <c r="I82" s="274"/>
      <c r="J82" s="75">
        <f>G80</f>
        <v>2.99</v>
      </c>
      <c r="K82" s="76" t="s">
        <v>8</v>
      </c>
      <c r="L82" s="81"/>
      <c r="N82" s="20"/>
      <c r="O82" s="20"/>
      <c r="P82" s="20"/>
      <c r="Q82" s="20"/>
    </row>
    <row r="83" spans="1:17" s="98" customFormat="1" ht="15" x14ac:dyDescent="0.2">
      <c r="A83" s="62"/>
      <c r="B83" s="30"/>
      <c r="C83" s="31"/>
      <c r="D83" s="27"/>
      <c r="E83" s="27"/>
      <c r="F83" s="20"/>
      <c r="G83" s="27"/>
      <c r="H83" s="29"/>
      <c r="I83" s="29"/>
      <c r="J83" s="28"/>
      <c r="K83" s="29"/>
      <c r="L83" s="20"/>
      <c r="N83" s="20"/>
      <c r="O83" s="20"/>
      <c r="P83" s="20"/>
      <c r="Q83" s="20"/>
    </row>
    <row r="84" spans="1:17" s="98" customFormat="1" ht="15" x14ac:dyDescent="0.2">
      <c r="A84" s="275" t="s">
        <v>89</v>
      </c>
      <c r="B84" s="276"/>
      <c r="C84" s="276"/>
      <c r="D84" s="276"/>
      <c r="E84" s="276"/>
      <c r="F84" s="276"/>
      <c r="G84" s="276"/>
      <c r="H84" s="276"/>
      <c r="I84" s="277"/>
      <c r="J84" s="79">
        <v>0</v>
      </c>
      <c r="K84" s="84" t="s">
        <v>8</v>
      </c>
      <c r="L84" s="80"/>
      <c r="N84" s="20"/>
      <c r="O84" s="20"/>
      <c r="P84" s="20"/>
      <c r="Q84" s="20"/>
    </row>
    <row r="85" spans="1:17" s="98" customFormat="1" ht="15" x14ac:dyDescent="0.2">
      <c r="A85" s="278" t="s">
        <v>90</v>
      </c>
      <c r="B85" s="279"/>
      <c r="C85" s="279"/>
      <c r="D85" s="279"/>
      <c r="E85" s="279"/>
      <c r="F85" s="279"/>
      <c r="G85" s="279"/>
      <c r="H85" s="279"/>
      <c r="I85" s="280"/>
      <c r="J85" s="83">
        <f>J82</f>
        <v>2.99</v>
      </c>
      <c r="K85" s="85" t="s">
        <v>8</v>
      </c>
      <c r="L85" s="78"/>
      <c r="N85" s="20"/>
      <c r="O85" s="20"/>
      <c r="P85" s="20"/>
      <c r="Q85" s="20"/>
    </row>
    <row r="86" spans="1:17" s="98" customFormat="1" ht="15" x14ac:dyDescent="0.2">
      <c r="A86" s="281" t="s">
        <v>91</v>
      </c>
      <c r="B86" s="282"/>
      <c r="C86" s="282"/>
      <c r="D86" s="282"/>
      <c r="E86" s="282"/>
      <c r="F86" s="282"/>
      <c r="G86" s="282"/>
      <c r="H86" s="282"/>
      <c r="I86" s="283"/>
      <c r="J86" s="77">
        <f>J84+J85</f>
        <v>2.99</v>
      </c>
      <c r="K86" s="84" t="s">
        <v>8</v>
      </c>
      <c r="L86" s="82"/>
      <c r="N86" s="20"/>
      <c r="O86" s="20"/>
      <c r="P86" s="20"/>
      <c r="Q86" s="20"/>
    </row>
    <row r="87" spans="1:17" s="98" customFormat="1" ht="15" x14ac:dyDescent="0.2">
      <c r="A87" s="142"/>
      <c r="B87" s="142"/>
      <c r="C87" s="142"/>
      <c r="D87" s="142"/>
      <c r="E87" s="142"/>
      <c r="F87" s="142"/>
      <c r="G87" s="142"/>
      <c r="H87" s="142"/>
      <c r="I87" s="142"/>
      <c r="J87" s="143"/>
      <c r="K87" s="144"/>
      <c r="L87" s="92"/>
      <c r="N87" s="20"/>
      <c r="O87" s="20"/>
      <c r="P87" s="20"/>
      <c r="Q87" s="20"/>
    </row>
    <row r="88" spans="1:17" s="98" customFormat="1" ht="15" x14ac:dyDescent="0.2">
      <c r="A88" s="191"/>
      <c r="B88" s="191"/>
      <c r="C88" s="191"/>
      <c r="D88" s="191"/>
      <c r="E88" s="191"/>
      <c r="F88" s="191"/>
      <c r="G88" s="191"/>
      <c r="H88" s="191"/>
      <c r="I88" s="191"/>
      <c r="J88" s="93"/>
      <c r="K88" s="91"/>
      <c r="L88" s="94"/>
      <c r="N88" s="20"/>
      <c r="O88" s="20"/>
      <c r="P88" s="20"/>
      <c r="Q88" s="20"/>
    </row>
    <row r="89" spans="1:17" s="98" customFormat="1" ht="15" x14ac:dyDescent="0.2">
      <c r="A89" s="191"/>
      <c r="B89" s="191"/>
      <c r="C89" s="191"/>
      <c r="D89" s="191"/>
      <c r="E89" s="191"/>
      <c r="F89" s="191"/>
      <c r="G89" s="191"/>
      <c r="H89" s="191"/>
      <c r="I89" s="191"/>
      <c r="J89" s="93"/>
      <c r="K89" s="91"/>
      <c r="L89" s="94"/>
      <c r="N89" s="20"/>
      <c r="O89" s="20"/>
      <c r="P89" s="20"/>
      <c r="Q89" s="20"/>
    </row>
    <row r="90" spans="1:17" s="98" customFormat="1" ht="15" x14ac:dyDescent="0.2">
      <c r="A90" s="191"/>
      <c r="B90" s="191"/>
      <c r="C90" s="191"/>
      <c r="D90" s="191"/>
      <c r="E90" s="191"/>
      <c r="F90" s="191"/>
      <c r="G90" s="191"/>
      <c r="H90" s="191"/>
      <c r="I90" s="191"/>
      <c r="J90" s="93"/>
      <c r="K90" s="91"/>
      <c r="L90" s="94"/>
      <c r="N90" s="20"/>
      <c r="O90" s="20"/>
      <c r="P90" s="20"/>
      <c r="Q90" s="20"/>
    </row>
    <row r="91" spans="1:17" s="67" customFormat="1" ht="15" x14ac:dyDescent="0.2">
      <c r="A91" s="191"/>
      <c r="B91" s="191"/>
      <c r="C91" s="191"/>
      <c r="D91" s="191"/>
      <c r="E91" s="191"/>
      <c r="F91" s="191"/>
      <c r="G91" s="191"/>
      <c r="H91" s="220" t="s">
        <v>93</v>
      </c>
      <c r="I91" s="220"/>
      <c r="J91" s="220"/>
      <c r="K91" s="220"/>
      <c r="L91" s="220"/>
      <c r="N91" s="20"/>
      <c r="O91" s="20"/>
      <c r="P91" s="20"/>
      <c r="Q91" s="20"/>
    </row>
    <row r="92" spans="1:17" s="67" customFormat="1" ht="15" customHeight="1" x14ac:dyDescent="0.2">
      <c r="A92" s="191"/>
      <c r="B92" s="191"/>
      <c r="C92" s="191"/>
      <c r="D92" s="191"/>
      <c r="E92" s="191"/>
      <c r="F92" s="191"/>
      <c r="G92" s="191"/>
      <c r="H92" s="219" t="s">
        <v>94</v>
      </c>
      <c r="I92" s="219"/>
      <c r="J92" s="219"/>
      <c r="K92" s="219"/>
      <c r="L92" s="219"/>
      <c r="N92" s="20"/>
      <c r="O92" s="20"/>
      <c r="P92" s="20"/>
      <c r="Q92" s="20"/>
    </row>
    <row r="93" spans="1:17" ht="15" x14ac:dyDescent="0.2">
      <c r="A93" s="297"/>
      <c r="B93" s="297"/>
      <c r="C93" s="297"/>
      <c r="D93" s="297"/>
      <c r="E93" s="297"/>
      <c r="F93" s="297"/>
      <c r="G93" s="297"/>
      <c r="H93" s="297"/>
      <c r="I93" s="297"/>
      <c r="J93" s="93"/>
      <c r="K93" s="91"/>
      <c r="L93" s="94"/>
    </row>
  </sheetData>
  <mergeCells count="65">
    <mergeCell ref="A1:L1"/>
    <mergeCell ref="A2:L2"/>
    <mergeCell ref="A4:L5"/>
    <mergeCell ref="A10:L10"/>
    <mergeCell ref="B7:I7"/>
    <mergeCell ref="B8:I8"/>
    <mergeCell ref="B9:D9"/>
    <mergeCell ref="F9:I9"/>
    <mergeCell ref="J7:L9"/>
    <mergeCell ref="A93:I93"/>
    <mergeCell ref="H91:L91"/>
    <mergeCell ref="H92:L92"/>
    <mergeCell ref="A23:L23"/>
    <mergeCell ref="A24:L24"/>
    <mergeCell ref="B26:C26"/>
    <mergeCell ref="A30:I30"/>
    <mergeCell ref="A32:I32"/>
    <mergeCell ref="D26:E26"/>
    <mergeCell ref="A61:L61"/>
    <mergeCell ref="A33:I33"/>
    <mergeCell ref="A34:I34"/>
    <mergeCell ref="A70:I70"/>
    <mergeCell ref="A71:I71"/>
    <mergeCell ref="R10:S10"/>
    <mergeCell ref="A12:L12"/>
    <mergeCell ref="A21:I21"/>
    <mergeCell ref="B14:D14"/>
    <mergeCell ref="G14:H14"/>
    <mergeCell ref="A19:I19"/>
    <mergeCell ref="A20:I20"/>
    <mergeCell ref="B15:D15"/>
    <mergeCell ref="A17:I17"/>
    <mergeCell ref="A11:L11"/>
    <mergeCell ref="P10:Q10"/>
    <mergeCell ref="G79:H79"/>
    <mergeCell ref="A82:I82"/>
    <mergeCell ref="A84:I84"/>
    <mergeCell ref="A85:I85"/>
    <mergeCell ref="A86:I86"/>
    <mergeCell ref="B79:C79"/>
    <mergeCell ref="D79:E79"/>
    <mergeCell ref="A57:I57"/>
    <mergeCell ref="A73:L73"/>
    <mergeCell ref="A74:L74"/>
    <mergeCell ref="A76:L76"/>
    <mergeCell ref="A77:L77"/>
    <mergeCell ref="A62:L62"/>
    <mergeCell ref="A67:I67"/>
    <mergeCell ref="A69:I69"/>
    <mergeCell ref="B49:C49"/>
    <mergeCell ref="D49:E49"/>
    <mergeCell ref="F49:G49"/>
    <mergeCell ref="A55:I55"/>
    <mergeCell ref="A56:I56"/>
    <mergeCell ref="A53:I53"/>
    <mergeCell ref="A41:I41"/>
    <mergeCell ref="A43:I43"/>
    <mergeCell ref="A44:I44"/>
    <mergeCell ref="A45:I45"/>
    <mergeCell ref="A47:L47"/>
    <mergeCell ref="F26:G26"/>
    <mergeCell ref="A36:L36"/>
    <mergeCell ref="B38:C38"/>
    <mergeCell ref="D38:E38"/>
    <mergeCell ref="F38:G38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68" fitToHeight="0" orientation="portrait" horizontalDpi="360" verticalDpi="360" r:id="rId1"/>
  <headerFooter>
    <oddHeader xml:space="preserve">&amp;RBM04 - UBS DO AÇUDE DAS PEDRAS
</oddHead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tabSelected="1" view="pageBreakPreview" topLeftCell="A2" zoomScaleNormal="100" zoomScaleSheetLayoutView="100" workbookViewId="0">
      <selection activeCell="G2" sqref="G2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18.75" x14ac:dyDescent="0.3">
      <c r="A2" s="318" t="s">
        <v>405</v>
      </c>
      <c r="B2" s="318"/>
      <c r="C2" s="318"/>
      <c r="D2" s="318"/>
      <c r="E2" s="318"/>
      <c r="F2" s="72"/>
      <c r="G2" s="72"/>
      <c r="H2" s="319" t="s">
        <v>406</v>
      </c>
      <c r="I2" s="319"/>
      <c r="J2" s="319"/>
      <c r="K2" s="319"/>
      <c r="L2" s="319"/>
      <c r="M2" s="72"/>
    </row>
    <row r="3" spans="1:13" ht="15.75" x14ac:dyDescent="0.25">
      <c r="A3" s="320" t="s">
        <v>382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13" ht="15.75" x14ac:dyDescent="0.25">
      <c r="A4" s="321" t="s">
        <v>381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</row>
    <row r="5" spans="1:13" ht="15.75" x14ac:dyDescent="0.25">
      <c r="A5" s="316" t="s">
        <v>383</v>
      </c>
      <c r="B5" s="316"/>
      <c r="C5" s="316"/>
      <c r="D5" s="316"/>
      <c r="E5" s="316"/>
      <c r="F5" s="316"/>
      <c r="G5" s="316" t="s">
        <v>384</v>
      </c>
      <c r="H5" s="316"/>
      <c r="I5" s="316"/>
      <c r="J5" s="316"/>
      <c r="K5" s="316"/>
      <c r="L5" s="316"/>
      <c r="M5" s="316"/>
    </row>
    <row r="6" spans="1:13" x14ac:dyDescent="0.25">
      <c r="A6" s="315"/>
      <c r="B6" s="315"/>
      <c r="C6" s="315"/>
      <c r="D6" s="315"/>
      <c r="E6" s="315"/>
      <c r="F6" s="315"/>
      <c r="G6" s="315" t="s">
        <v>404</v>
      </c>
      <c r="H6" s="315"/>
      <c r="I6" s="315"/>
      <c r="J6" s="315"/>
      <c r="K6" s="315"/>
      <c r="L6" s="315"/>
      <c r="M6" s="315"/>
    </row>
    <row r="7" spans="1:13" x14ac:dyDescent="0.25">
      <c r="A7" s="315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</row>
    <row r="8" spans="1:13" x14ac:dyDescent="0.25">
      <c r="A8" s="315"/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</row>
    <row r="9" spans="1:13" x14ac:dyDescent="0.25">
      <c r="A9" s="315"/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</row>
    <row r="10" spans="1:13" x14ac:dyDescent="0.25">
      <c r="A10" s="315"/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</row>
    <row r="11" spans="1:13" x14ac:dyDescent="0.25">
      <c r="A11" s="315"/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</row>
    <row r="12" spans="1:13" x14ac:dyDescent="0.25">
      <c r="A12" s="315"/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</row>
    <row r="13" spans="1:13" x14ac:dyDescent="0.25">
      <c r="A13" s="315"/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</row>
    <row r="14" spans="1:13" x14ac:dyDescent="0.25">
      <c r="A14" s="315"/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</row>
    <row r="15" spans="1:13" x14ac:dyDescent="0.25">
      <c r="A15" s="315"/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</row>
    <row r="16" spans="1:13" x14ac:dyDescent="0.25">
      <c r="A16" s="315"/>
      <c r="B16" s="315"/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</row>
    <row r="17" spans="1:13" x14ac:dyDescent="0.25">
      <c r="A17" s="315"/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</row>
    <row r="18" spans="1:13" x14ac:dyDescent="0.25">
      <c r="A18" s="315"/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</row>
    <row r="19" spans="1:13" x14ac:dyDescent="0.25">
      <c r="A19" s="315"/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5"/>
      <c r="M19" s="315"/>
    </row>
    <row r="20" spans="1:13" x14ac:dyDescent="0.25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</row>
    <row r="21" spans="1:13" ht="15.75" x14ac:dyDescent="0.25">
      <c r="A21" s="314" t="s">
        <v>426</v>
      </c>
      <c r="B21" s="314"/>
      <c r="C21" s="314"/>
      <c r="D21" s="314"/>
      <c r="E21" s="314"/>
      <c r="F21" s="314"/>
      <c r="G21" s="314" t="s">
        <v>427</v>
      </c>
      <c r="H21" s="314"/>
      <c r="I21" s="314"/>
      <c r="J21" s="314"/>
      <c r="K21" s="314"/>
      <c r="L21" s="314"/>
      <c r="M21" s="314"/>
    </row>
    <row r="22" spans="1:13" x14ac:dyDescent="0.25">
      <c r="A22" s="315"/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</row>
    <row r="23" spans="1:13" x14ac:dyDescent="0.25">
      <c r="A23" s="315"/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</row>
    <row r="24" spans="1:13" x14ac:dyDescent="0.25">
      <c r="A24" s="315"/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</row>
    <row r="25" spans="1:13" x14ac:dyDescent="0.25">
      <c r="A25" s="315"/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</row>
    <row r="26" spans="1:13" x14ac:dyDescent="0.25">
      <c r="A26" s="315"/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</row>
    <row r="27" spans="1:13" x14ac:dyDescent="0.25">
      <c r="A27" s="315"/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</row>
    <row r="28" spans="1:13" x14ac:dyDescent="0.25">
      <c r="A28" s="315"/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</row>
    <row r="29" spans="1:13" x14ac:dyDescent="0.25">
      <c r="A29" s="315"/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</row>
    <row r="30" spans="1:13" x14ac:dyDescent="0.25">
      <c r="A30" s="315"/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</row>
    <row r="31" spans="1:13" x14ac:dyDescent="0.25">
      <c r="A31" s="315"/>
      <c r="B31" s="315"/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</row>
    <row r="32" spans="1:13" x14ac:dyDescent="0.25">
      <c r="A32" s="315"/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15"/>
      <c r="M32" s="315"/>
    </row>
    <row r="33" spans="1:13" x14ac:dyDescent="0.25">
      <c r="A33" s="315"/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15"/>
    </row>
    <row r="34" spans="1:13" x14ac:dyDescent="0.25">
      <c r="A34" s="315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</row>
    <row r="35" spans="1:13" x14ac:dyDescent="0.25">
      <c r="A35" s="315"/>
      <c r="B35" s="315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1:13" x14ac:dyDescent="0.25">
      <c r="A36" s="315"/>
      <c r="B36" s="315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</row>
    <row r="37" spans="1:13" x14ac:dyDescent="0.25">
      <c r="A37" s="315"/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</row>
    <row r="38" spans="1:13" x14ac:dyDescent="0.25">
      <c r="A38" s="315"/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</row>
    <row r="39" spans="1:13" ht="15.75" x14ac:dyDescent="0.25">
      <c r="A39" s="314" t="s">
        <v>424</v>
      </c>
      <c r="B39" s="314"/>
      <c r="C39" s="314"/>
      <c r="D39" s="314"/>
      <c r="E39" s="314"/>
      <c r="F39" s="314"/>
      <c r="G39" s="314" t="s">
        <v>423</v>
      </c>
      <c r="H39" s="314"/>
      <c r="I39" s="314"/>
      <c r="J39" s="314"/>
      <c r="K39" s="314"/>
      <c r="L39" s="314"/>
      <c r="M39" s="314"/>
    </row>
    <row r="40" spans="1:13" x14ac:dyDescent="0.25">
      <c r="A40" s="315"/>
      <c r="B40" s="315"/>
      <c r="C40" s="315"/>
      <c r="D40" s="315"/>
      <c r="E40" s="315"/>
      <c r="F40" s="315"/>
      <c r="G40" s="315"/>
      <c r="H40" s="315"/>
      <c r="I40" s="315"/>
      <c r="J40" s="315"/>
      <c r="K40" s="315"/>
      <c r="L40" s="315"/>
      <c r="M40" s="315"/>
    </row>
    <row r="41" spans="1:13" x14ac:dyDescent="0.25">
      <c r="A41" s="315"/>
      <c r="B41" s="315"/>
      <c r="C41" s="315"/>
      <c r="D41" s="315"/>
      <c r="E41" s="315"/>
      <c r="F41" s="315"/>
      <c r="G41" s="315"/>
      <c r="H41" s="315"/>
      <c r="I41" s="315"/>
      <c r="J41" s="315"/>
      <c r="K41" s="315"/>
      <c r="L41" s="315"/>
      <c r="M41" s="315"/>
    </row>
    <row r="42" spans="1:13" x14ac:dyDescent="0.25">
      <c r="A42" s="315"/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</row>
    <row r="43" spans="1:13" x14ac:dyDescent="0.25">
      <c r="A43" s="315"/>
      <c r="B43" s="315"/>
      <c r="C43" s="315"/>
      <c r="D43" s="315"/>
      <c r="E43" s="315"/>
      <c r="F43" s="315"/>
      <c r="G43" s="315"/>
      <c r="H43" s="315"/>
      <c r="I43" s="315"/>
      <c r="J43" s="315"/>
      <c r="K43" s="315"/>
      <c r="L43" s="315"/>
      <c r="M43" s="315"/>
    </row>
    <row r="44" spans="1:13" x14ac:dyDescent="0.25">
      <c r="A44" s="315"/>
      <c r="B44" s="315"/>
      <c r="C44" s="315"/>
      <c r="D44" s="315"/>
      <c r="E44" s="315"/>
      <c r="F44" s="315"/>
      <c r="G44" s="315"/>
      <c r="H44" s="315"/>
      <c r="I44" s="315"/>
      <c r="J44" s="315"/>
      <c r="K44" s="315"/>
      <c r="L44" s="315"/>
      <c r="M44" s="315"/>
    </row>
    <row r="45" spans="1:13" x14ac:dyDescent="0.25">
      <c r="A45" s="315"/>
      <c r="B45" s="315"/>
      <c r="C45" s="315"/>
      <c r="D45" s="315"/>
      <c r="E45" s="315"/>
      <c r="F45" s="315"/>
      <c r="G45" s="315"/>
      <c r="H45" s="315"/>
      <c r="I45" s="315"/>
      <c r="J45" s="315"/>
      <c r="K45" s="315"/>
      <c r="L45" s="315"/>
      <c r="M45" s="315"/>
    </row>
    <row r="46" spans="1:13" x14ac:dyDescent="0.25">
      <c r="A46" s="315"/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</row>
    <row r="47" spans="1:13" x14ac:dyDescent="0.25">
      <c r="A47" s="315"/>
      <c r="B47" s="315"/>
      <c r="C47" s="315"/>
      <c r="D47" s="315"/>
      <c r="E47" s="315"/>
      <c r="F47" s="315"/>
      <c r="G47" s="315"/>
      <c r="H47" s="315"/>
      <c r="I47" s="315"/>
      <c r="J47" s="315"/>
      <c r="K47" s="315"/>
      <c r="L47" s="315"/>
      <c r="M47" s="315"/>
    </row>
    <row r="48" spans="1:13" x14ac:dyDescent="0.25">
      <c r="A48" s="315"/>
      <c r="B48" s="315"/>
      <c r="C48" s="315"/>
      <c r="D48" s="315"/>
      <c r="E48" s="315"/>
      <c r="F48" s="315"/>
      <c r="G48" s="315"/>
      <c r="H48" s="315"/>
      <c r="I48" s="315"/>
      <c r="J48" s="315"/>
      <c r="K48" s="315"/>
      <c r="L48" s="315"/>
      <c r="M48" s="315"/>
    </row>
    <row r="49" spans="1:13" x14ac:dyDescent="0.25">
      <c r="A49" s="315"/>
      <c r="B49" s="315"/>
      <c r="C49" s="315"/>
      <c r="D49" s="315"/>
      <c r="E49" s="315"/>
      <c r="F49" s="315"/>
      <c r="G49" s="315"/>
      <c r="H49" s="315"/>
      <c r="I49" s="315"/>
      <c r="J49" s="315"/>
      <c r="K49" s="315"/>
      <c r="L49" s="315"/>
      <c r="M49" s="315"/>
    </row>
    <row r="50" spans="1:13" x14ac:dyDescent="0.25">
      <c r="A50" s="315"/>
      <c r="B50" s="315"/>
      <c r="C50" s="315"/>
      <c r="D50" s="315"/>
      <c r="E50" s="315"/>
      <c r="F50" s="315"/>
      <c r="G50" s="315"/>
      <c r="H50" s="315"/>
      <c r="I50" s="315"/>
      <c r="J50" s="315"/>
      <c r="K50" s="315"/>
      <c r="L50" s="315"/>
      <c r="M50" s="315"/>
    </row>
    <row r="51" spans="1:13" x14ac:dyDescent="0.25">
      <c r="A51" s="315"/>
      <c r="B51" s="315"/>
      <c r="C51" s="315"/>
      <c r="D51" s="315"/>
      <c r="E51" s="315"/>
      <c r="F51" s="315"/>
      <c r="G51" s="315"/>
      <c r="H51" s="315"/>
      <c r="I51" s="315"/>
      <c r="J51" s="315"/>
      <c r="K51" s="315"/>
      <c r="L51" s="315"/>
      <c r="M51" s="315"/>
    </row>
    <row r="52" spans="1:13" x14ac:dyDescent="0.25">
      <c r="A52" s="315"/>
      <c r="B52" s="315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</row>
    <row r="53" spans="1:13" x14ac:dyDescent="0.25">
      <c r="A53" s="315"/>
      <c r="B53" s="315"/>
      <c r="C53" s="315"/>
      <c r="D53" s="315"/>
      <c r="E53" s="315"/>
      <c r="F53" s="315"/>
      <c r="G53" s="315"/>
      <c r="H53" s="315"/>
      <c r="I53" s="315"/>
      <c r="J53" s="315"/>
      <c r="K53" s="315"/>
      <c r="L53" s="315"/>
      <c r="M53" s="315"/>
    </row>
    <row r="54" spans="1:13" x14ac:dyDescent="0.25">
      <c r="A54" s="315"/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</row>
    <row r="55" spans="1:13" x14ac:dyDescent="0.25">
      <c r="A55" s="315"/>
      <c r="B55" s="315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</row>
    <row r="56" spans="1:13" x14ac:dyDescent="0.25">
      <c r="A56" s="315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</row>
    <row r="57" spans="1:13" ht="15.75" x14ac:dyDescent="0.25">
      <c r="A57" s="314" t="s">
        <v>422</v>
      </c>
      <c r="B57" s="314"/>
      <c r="C57" s="314"/>
      <c r="D57" s="314"/>
      <c r="E57" s="314"/>
      <c r="F57" s="314"/>
      <c r="G57" s="314" t="s">
        <v>425</v>
      </c>
      <c r="H57" s="314"/>
      <c r="I57" s="314"/>
      <c r="J57" s="314"/>
      <c r="K57" s="314"/>
      <c r="L57" s="314"/>
      <c r="M57" s="314"/>
    </row>
    <row r="58" spans="1:13" x14ac:dyDescent="0.25">
      <c r="A58" s="315"/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</row>
    <row r="59" spans="1:13" x14ac:dyDescent="0.25">
      <c r="A59" s="315"/>
      <c r="B59" s="315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</row>
    <row r="60" spans="1:13" x14ac:dyDescent="0.25">
      <c r="A60" s="315"/>
      <c r="B60" s="315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</row>
    <row r="61" spans="1:13" x14ac:dyDescent="0.25">
      <c r="A61" s="315"/>
      <c r="B61" s="315"/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</row>
    <row r="62" spans="1:13" x14ac:dyDescent="0.25">
      <c r="A62" s="315"/>
      <c r="B62" s="315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</row>
    <row r="63" spans="1:13" x14ac:dyDescent="0.25">
      <c r="A63" s="315"/>
      <c r="B63" s="315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</row>
    <row r="64" spans="1:13" x14ac:dyDescent="0.25">
      <c r="A64" s="315"/>
      <c r="B64" s="315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</row>
    <row r="65" spans="1:13" x14ac:dyDescent="0.25">
      <c r="A65" s="315"/>
      <c r="B65" s="315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</row>
    <row r="66" spans="1:13" x14ac:dyDescent="0.25">
      <c r="A66" s="315"/>
      <c r="B66" s="315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13" x14ac:dyDescent="0.25">
      <c r="A67" s="315"/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</row>
    <row r="68" spans="1:13" x14ac:dyDescent="0.25">
      <c r="A68" s="315"/>
      <c r="B68" s="315"/>
      <c r="C68" s="315"/>
      <c r="D68" s="315"/>
      <c r="E68" s="315"/>
      <c r="F68" s="315"/>
      <c r="G68" s="315"/>
      <c r="H68" s="315"/>
      <c r="I68" s="315"/>
      <c r="J68" s="315"/>
      <c r="K68" s="315"/>
      <c r="L68" s="315"/>
      <c r="M68" s="315"/>
    </row>
    <row r="69" spans="1:13" x14ac:dyDescent="0.25">
      <c r="A69" s="315"/>
      <c r="B69" s="315"/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</row>
    <row r="70" spans="1:13" x14ac:dyDescent="0.25">
      <c r="A70" s="315"/>
      <c r="B70" s="315"/>
      <c r="C70" s="315"/>
      <c r="D70" s="315"/>
      <c r="E70" s="315"/>
      <c r="F70" s="315"/>
      <c r="G70" s="315"/>
      <c r="H70" s="315"/>
      <c r="I70" s="315"/>
      <c r="J70" s="315"/>
      <c r="K70" s="315"/>
      <c r="L70" s="315"/>
      <c r="M70" s="315"/>
    </row>
    <row r="71" spans="1:13" x14ac:dyDescent="0.25">
      <c r="A71" s="315"/>
      <c r="B71" s="315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</row>
    <row r="72" spans="1:13" x14ac:dyDescent="0.25">
      <c r="A72" s="315"/>
      <c r="B72" s="315"/>
      <c r="C72" s="315"/>
      <c r="D72" s="315"/>
      <c r="E72" s="315"/>
      <c r="F72" s="315"/>
      <c r="G72" s="315"/>
      <c r="H72" s="315"/>
      <c r="I72" s="315"/>
      <c r="J72" s="315"/>
      <c r="K72" s="315"/>
      <c r="L72" s="315"/>
      <c r="M72" s="315"/>
    </row>
    <row r="73" spans="1:13" x14ac:dyDescent="0.25">
      <c r="A73" s="315"/>
      <c r="B73" s="315"/>
      <c r="C73" s="315"/>
      <c r="D73" s="315"/>
      <c r="E73" s="315"/>
      <c r="F73" s="315"/>
      <c r="G73" s="315"/>
      <c r="H73" s="315"/>
      <c r="I73" s="315"/>
      <c r="J73" s="315"/>
      <c r="K73" s="315"/>
      <c r="L73" s="315"/>
      <c r="M73" s="315"/>
    </row>
    <row r="74" spans="1:13" x14ac:dyDescent="0.25">
      <c r="A74" s="315"/>
      <c r="B74" s="315"/>
      <c r="C74" s="315"/>
      <c r="D74" s="315"/>
      <c r="E74" s="315"/>
      <c r="F74" s="315"/>
      <c r="G74" s="315"/>
      <c r="H74" s="315"/>
      <c r="I74" s="315"/>
      <c r="J74" s="315"/>
      <c r="K74" s="315"/>
      <c r="L74" s="315"/>
      <c r="M74" s="315"/>
    </row>
    <row r="75" spans="1:13" ht="15.75" x14ac:dyDescent="0.25">
      <c r="A75" s="314" t="s">
        <v>400</v>
      </c>
      <c r="B75" s="314"/>
      <c r="C75" s="314"/>
      <c r="D75" s="314"/>
      <c r="E75" s="314"/>
      <c r="F75" s="314"/>
      <c r="G75" s="314" t="s">
        <v>401</v>
      </c>
      <c r="H75" s="314"/>
      <c r="I75" s="314"/>
      <c r="J75" s="314"/>
      <c r="K75" s="314"/>
      <c r="L75" s="314"/>
      <c r="M75" s="314"/>
    </row>
    <row r="76" spans="1:13" x14ac:dyDescent="0.25">
      <c r="A76" s="315"/>
      <c r="B76" s="315"/>
      <c r="C76" s="315"/>
      <c r="D76" s="315"/>
      <c r="E76" s="315"/>
      <c r="F76" s="315"/>
      <c r="G76" s="315"/>
      <c r="H76" s="315"/>
      <c r="I76" s="315"/>
      <c r="J76" s="315"/>
      <c r="K76" s="315"/>
      <c r="L76" s="315"/>
      <c r="M76" s="315"/>
    </row>
    <row r="77" spans="1:13" x14ac:dyDescent="0.25">
      <c r="A77" s="315"/>
      <c r="B77" s="315"/>
      <c r="C77" s="315"/>
      <c r="D77" s="315"/>
      <c r="E77" s="315"/>
      <c r="F77" s="315"/>
      <c r="G77" s="315"/>
      <c r="H77" s="315"/>
      <c r="I77" s="315"/>
      <c r="J77" s="315"/>
      <c r="K77" s="315"/>
      <c r="L77" s="315"/>
      <c r="M77" s="315"/>
    </row>
    <row r="78" spans="1:13" x14ac:dyDescent="0.25">
      <c r="A78" s="315"/>
      <c r="B78" s="315"/>
      <c r="C78" s="315"/>
      <c r="D78" s="315"/>
      <c r="E78" s="315"/>
      <c r="F78" s="315"/>
      <c r="G78" s="315"/>
      <c r="H78" s="315"/>
      <c r="I78" s="315"/>
      <c r="J78" s="315"/>
      <c r="K78" s="315"/>
      <c r="L78" s="315"/>
      <c r="M78" s="315"/>
    </row>
    <row r="79" spans="1:13" x14ac:dyDescent="0.25">
      <c r="A79" s="315"/>
      <c r="B79" s="315"/>
      <c r="C79" s="315"/>
      <c r="D79" s="315"/>
      <c r="E79" s="315"/>
      <c r="F79" s="315"/>
      <c r="G79" s="315"/>
      <c r="H79" s="315"/>
      <c r="I79" s="315"/>
      <c r="J79" s="315"/>
      <c r="K79" s="315"/>
      <c r="L79" s="315"/>
      <c r="M79" s="315"/>
    </row>
    <row r="80" spans="1:13" x14ac:dyDescent="0.25">
      <c r="A80" s="315"/>
      <c r="B80" s="315"/>
      <c r="C80" s="315"/>
      <c r="D80" s="315"/>
      <c r="E80" s="315"/>
      <c r="F80" s="315"/>
      <c r="G80" s="315"/>
      <c r="H80" s="315"/>
      <c r="I80" s="315"/>
      <c r="J80" s="315"/>
      <c r="K80" s="315"/>
      <c r="L80" s="315"/>
      <c r="M80" s="315"/>
    </row>
    <row r="81" spans="1:13" x14ac:dyDescent="0.25">
      <c r="A81" s="315"/>
      <c r="B81" s="315"/>
      <c r="C81" s="315"/>
      <c r="D81" s="315"/>
      <c r="E81" s="315"/>
      <c r="F81" s="315"/>
      <c r="G81" s="315"/>
      <c r="H81" s="315"/>
      <c r="I81" s="315"/>
      <c r="J81" s="315"/>
      <c r="K81" s="315"/>
      <c r="L81" s="315"/>
      <c r="M81" s="315"/>
    </row>
    <row r="82" spans="1:13" x14ac:dyDescent="0.25">
      <c r="A82" s="315"/>
      <c r="B82" s="315"/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315"/>
    </row>
    <row r="83" spans="1:13" x14ac:dyDescent="0.25">
      <c r="A83" s="315"/>
      <c r="B83" s="315"/>
      <c r="C83" s="315"/>
      <c r="D83" s="315"/>
      <c r="E83" s="315"/>
      <c r="F83" s="315"/>
      <c r="G83" s="315"/>
      <c r="H83" s="315"/>
      <c r="I83" s="315"/>
      <c r="J83" s="315"/>
      <c r="K83" s="315"/>
      <c r="L83" s="315"/>
      <c r="M83" s="315"/>
    </row>
    <row r="84" spans="1:13" x14ac:dyDescent="0.25">
      <c r="A84" s="315"/>
      <c r="B84" s="315"/>
      <c r="C84" s="315"/>
      <c r="D84" s="315"/>
      <c r="E84" s="315"/>
      <c r="F84" s="315"/>
      <c r="G84" s="315"/>
      <c r="H84" s="315"/>
      <c r="I84" s="315"/>
      <c r="J84" s="315"/>
      <c r="K84" s="315"/>
      <c r="L84" s="315"/>
      <c r="M84" s="315"/>
    </row>
    <row r="85" spans="1:13" x14ac:dyDescent="0.25">
      <c r="A85" s="315"/>
      <c r="B85" s="315"/>
      <c r="C85" s="315"/>
      <c r="D85" s="315"/>
      <c r="E85" s="315"/>
      <c r="F85" s="315"/>
      <c r="G85" s="315"/>
      <c r="H85" s="315"/>
      <c r="I85" s="315"/>
      <c r="J85" s="315"/>
      <c r="K85" s="315"/>
      <c r="L85" s="315"/>
      <c r="M85" s="315"/>
    </row>
    <row r="86" spans="1:13" x14ac:dyDescent="0.25">
      <c r="A86" s="315"/>
      <c r="B86" s="315"/>
      <c r="C86" s="315"/>
      <c r="D86" s="315"/>
      <c r="E86" s="315"/>
      <c r="F86" s="315"/>
      <c r="G86" s="315"/>
      <c r="H86" s="315"/>
      <c r="I86" s="315"/>
      <c r="J86" s="315"/>
      <c r="K86" s="315"/>
      <c r="L86" s="315"/>
      <c r="M86" s="315"/>
    </row>
    <row r="87" spans="1:13" x14ac:dyDescent="0.25">
      <c r="A87" s="315"/>
      <c r="B87" s="315"/>
      <c r="C87" s="315"/>
      <c r="D87" s="315"/>
      <c r="E87" s="315"/>
      <c r="F87" s="315"/>
      <c r="G87" s="315"/>
      <c r="H87" s="315"/>
      <c r="I87" s="315"/>
      <c r="J87" s="315"/>
      <c r="K87" s="315"/>
      <c r="L87" s="315"/>
      <c r="M87" s="315"/>
    </row>
    <row r="88" spans="1:13" x14ac:dyDescent="0.25">
      <c r="A88" s="315"/>
      <c r="B88" s="315"/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</row>
    <row r="89" spans="1:13" x14ac:dyDescent="0.25">
      <c r="A89" s="315"/>
      <c r="B89" s="315"/>
      <c r="C89" s="315"/>
      <c r="D89" s="315"/>
      <c r="E89" s="315"/>
      <c r="F89" s="315"/>
      <c r="G89" s="315"/>
      <c r="H89" s="315"/>
      <c r="I89" s="315"/>
      <c r="J89" s="315"/>
      <c r="K89" s="315"/>
      <c r="L89" s="315"/>
      <c r="M89" s="315"/>
    </row>
    <row r="90" spans="1:13" x14ac:dyDescent="0.25">
      <c r="A90" s="315"/>
      <c r="B90" s="315"/>
      <c r="C90" s="315"/>
      <c r="D90" s="315"/>
      <c r="E90" s="315"/>
      <c r="F90" s="315"/>
      <c r="G90" s="315"/>
      <c r="H90" s="315"/>
      <c r="I90" s="315"/>
      <c r="J90" s="315"/>
      <c r="K90" s="315"/>
      <c r="L90" s="315"/>
      <c r="M90" s="315"/>
    </row>
    <row r="91" spans="1:13" x14ac:dyDescent="0.25">
      <c r="A91" s="315"/>
      <c r="B91" s="315"/>
      <c r="C91" s="315"/>
      <c r="D91" s="315"/>
      <c r="E91" s="315"/>
      <c r="F91" s="315"/>
      <c r="G91" s="315"/>
      <c r="H91" s="315"/>
      <c r="I91" s="315"/>
      <c r="J91" s="315"/>
      <c r="K91" s="315"/>
      <c r="L91" s="315"/>
      <c r="M91" s="315"/>
    </row>
    <row r="92" spans="1:13" x14ac:dyDescent="0.25">
      <c r="A92" s="315"/>
      <c r="B92" s="315"/>
      <c r="C92" s="315"/>
      <c r="D92" s="315"/>
      <c r="E92" s="315"/>
      <c r="F92" s="315"/>
      <c r="G92" s="315"/>
      <c r="H92" s="315"/>
      <c r="I92" s="315"/>
      <c r="J92" s="315"/>
      <c r="K92" s="315"/>
      <c r="L92" s="315"/>
      <c r="M92" s="315"/>
    </row>
    <row r="93" spans="1:13" ht="15.75" x14ac:dyDescent="0.25">
      <c r="A93" s="314" t="s">
        <v>402</v>
      </c>
      <c r="B93" s="314"/>
      <c r="C93" s="314"/>
      <c r="D93" s="314"/>
      <c r="E93" s="314"/>
      <c r="F93" s="314"/>
      <c r="G93" s="314" t="s">
        <v>403</v>
      </c>
      <c r="H93" s="314"/>
      <c r="I93" s="314"/>
      <c r="J93" s="314"/>
      <c r="K93" s="314"/>
      <c r="L93" s="314"/>
      <c r="M93" s="314"/>
    </row>
    <row r="94" spans="1:13" x14ac:dyDescent="0.25">
      <c r="A94" s="315"/>
      <c r="B94" s="315"/>
      <c r="C94" s="315"/>
      <c r="D94" s="315"/>
      <c r="E94" s="315"/>
      <c r="F94" s="315"/>
      <c r="G94" s="315"/>
      <c r="H94" s="315"/>
      <c r="I94" s="315"/>
      <c r="J94" s="315"/>
      <c r="K94" s="315"/>
      <c r="L94" s="315"/>
      <c r="M94" s="315"/>
    </row>
    <row r="95" spans="1:13" x14ac:dyDescent="0.25">
      <c r="A95" s="315"/>
      <c r="B95" s="315"/>
      <c r="C95" s="315"/>
      <c r="D95" s="315"/>
      <c r="E95" s="315"/>
      <c r="F95" s="315"/>
      <c r="G95" s="315"/>
      <c r="H95" s="315"/>
      <c r="I95" s="315"/>
      <c r="J95" s="315"/>
      <c r="K95" s="315"/>
      <c r="L95" s="315"/>
      <c r="M95" s="315"/>
    </row>
    <row r="96" spans="1:13" x14ac:dyDescent="0.25">
      <c r="A96" s="315"/>
      <c r="B96" s="315"/>
      <c r="C96" s="315"/>
      <c r="D96" s="315"/>
      <c r="E96" s="315"/>
      <c r="F96" s="315"/>
      <c r="G96" s="315"/>
      <c r="H96" s="315"/>
      <c r="I96" s="315"/>
      <c r="J96" s="315"/>
      <c r="K96" s="315"/>
      <c r="L96" s="315"/>
      <c r="M96" s="315"/>
    </row>
    <row r="97" spans="1:13" x14ac:dyDescent="0.25">
      <c r="A97" s="315"/>
      <c r="B97" s="315"/>
      <c r="C97" s="315"/>
      <c r="D97" s="315"/>
      <c r="E97" s="315"/>
      <c r="F97" s="315"/>
      <c r="G97" s="315"/>
      <c r="H97" s="315"/>
      <c r="I97" s="315"/>
      <c r="J97" s="315"/>
      <c r="K97" s="315"/>
      <c r="L97" s="315"/>
      <c r="M97" s="315"/>
    </row>
    <row r="98" spans="1:13" x14ac:dyDescent="0.25">
      <c r="A98" s="315"/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</row>
    <row r="99" spans="1:13" x14ac:dyDescent="0.25">
      <c r="A99" s="315"/>
      <c r="B99" s="315"/>
      <c r="C99" s="315"/>
      <c r="D99" s="315"/>
      <c r="E99" s="315"/>
      <c r="F99" s="315"/>
      <c r="G99" s="315"/>
      <c r="H99" s="315"/>
      <c r="I99" s="315"/>
      <c r="J99" s="315"/>
      <c r="K99" s="315"/>
      <c r="L99" s="315"/>
      <c r="M99" s="315"/>
    </row>
    <row r="100" spans="1:13" x14ac:dyDescent="0.25">
      <c r="A100" s="315"/>
      <c r="B100" s="315"/>
      <c r="C100" s="315"/>
      <c r="D100" s="315"/>
      <c r="E100" s="315"/>
      <c r="F100" s="315"/>
      <c r="G100" s="315"/>
      <c r="H100" s="315"/>
      <c r="I100" s="315"/>
      <c r="J100" s="315"/>
      <c r="K100" s="315"/>
      <c r="L100" s="315"/>
      <c r="M100" s="315"/>
    </row>
    <row r="101" spans="1:13" x14ac:dyDescent="0.25">
      <c r="A101" s="315"/>
      <c r="B101" s="315"/>
      <c r="C101" s="315"/>
      <c r="D101" s="315"/>
      <c r="E101" s="315"/>
      <c r="F101" s="315"/>
      <c r="G101" s="315"/>
      <c r="H101" s="315"/>
      <c r="I101" s="315"/>
      <c r="J101" s="315"/>
      <c r="K101" s="315"/>
      <c r="L101" s="315"/>
      <c r="M101" s="315"/>
    </row>
    <row r="102" spans="1:13" x14ac:dyDescent="0.25">
      <c r="A102" s="315"/>
      <c r="B102" s="315"/>
      <c r="C102" s="315"/>
      <c r="D102" s="315"/>
      <c r="E102" s="315"/>
      <c r="F102" s="315"/>
      <c r="G102" s="315"/>
      <c r="H102" s="315"/>
      <c r="I102" s="315"/>
      <c r="J102" s="315"/>
      <c r="K102" s="315"/>
      <c r="L102" s="315"/>
      <c r="M102" s="315"/>
    </row>
    <row r="103" spans="1:13" x14ac:dyDescent="0.25">
      <c r="A103" s="315"/>
      <c r="B103" s="315"/>
      <c r="C103" s="315"/>
      <c r="D103" s="315"/>
      <c r="E103" s="315"/>
      <c r="F103" s="315"/>
      <c r="G103" s="315"/>
      <c r="H103" s="315"/>
      <c r="I103" s="315"/>
      <c r="J103" s="315"/>
      <c r="K103" s="315"/>
      <c r="L103" s="315"/>
      <c r="M103" s="315"/>
    </row>
    <row r="104" spans="1:13" x14ac:dyDescent="0.25">
      <c r="A104" s="315"/>
      <c r="B104" s="315"/>
      <c r="C104" s="315"/>
      <c r="D104" s="315"/>
      <c r="E104" s="315"/>
      <c r="F104" s="315"/>
      <c r="G104" s="315"/>
      <c r="H104" s="315"/>
      <c r="I104" s="315"/>
      <c r="J104" s="315"/>
      <c r="K104" s="315"/>
      <c r="L104" s="315"/>
      <c r="M104" s="315"/>
    </row>
    <row r="105" spans="1:13" x14ac:dyDescent="0.25">
      <c r="A105" s="315"/>
      <c r="B105" s="315"/>
      <c r="C105" s="315"/>
      <c r="D105" s="315"/>
      <c r="E105" s="315"/>
      <c r="F105" s="315"/>
      <c r="G105" s="315"/>
      <c r="H105" s="315"/>
      <c r="I105" s="315"/>
      <c r="J105" s="315"/>
      <c r="K105" s="315"/>
      <c r="L105" s="315"/>
      <c r="M105" s="315"/>
    </row>
    <row r="106" spans="1:13" x14ac:dyDescent="0.25">
      <c r="A106" s="315"/>
      <c r="B106" s="315"/>
      <c r="C106" s="315"/>
      <c r="D106" s="315"/>
      <c r="E106" s="315"/>
      <c r="F106" s="315"/>
      <c r="G106" s="315"/>
      <c r="H106" s="315"/>
      <c r="I106" s="315"/>
      <c r="J106" s="315"/>
      <c r="K106" s="315"/>
      <c r="L106" s="315"/>
      <c r="M106" s="315"/>
    </row>
    <row r="107" spans="1:13" x14ac:dyDescent="0.25">
      <c r="A107" s="315"/>
      <c r="B107" s="315"/>
      <c r="C107" s="315"/>
      <c r="D107" s="315"/>
      <c r="E107" s="315"/>
      <c r="F107" s="315"/>
      <c r="G107" s="315"/>
      <c r="H107" s="315"/>
      <c r="I107" s="315"/>
      <c r="J107" s="315"/>
      <c r="K107" s="315"/>
      <c r="L107" s="315"/>
      <c r="M107" s="315"/>
    </row>
    <row r="108" spans="1:13" x14ac:dyDescent="0.25">
      <c r="A108" s="315"/>
      <c r="B108" s="315"/>
      <c r="C108" s="315"/>
      <c r="D108" s="315"/>
      <c r="E108" s="315"/>
      <c r="F108" s="315"/>
      <c r="G108" s="315"/>
      <c r="H108" s="315"/>
      <c r="I108" s="315"/>
      <c r="J108" s="315"/>
      <c r="K108" s="315"/>
      <c r="L108" s="315"/>
      <c r="M108" s="315"/>
    </row>
    <row r="109" spans="1:13" x14ac:dyDescent="0.25">
      <c r="A109" s="315"/>
      <c r="B109" s="315"/>
      <c r="C109" s="315"/>
      <c r="D109" s="315"/>
      <c r="E109" s="315"/>
      <c r="F109" s="315"/>
      <c r="G109" s="315"/>
      <c r="H109" s="315"/>
      <c r="I109" s="315"/>
      <c r="J109" s="315"/>
      <c r="K109" s="315"/>
      <c r="L109" s="315"/>
      <c r="M109" s="315"/>
    </row>
    <row r="110" spans="1:13" x14ac:dyDescent="0.25">
      <c r="A110" s="315"/>
      <c r="B110" s="315"/>
      <c r="C110" s="315"/>
      <c r="D110" s="315"/>
      <c r="E110" s="315"/>
      <c r="F110" s="315"/>
      <c r="G110" s="315"/>
      <c r="H110" s="315"/>
      <c r="I110" s="315"/>
      <c r="J110" s="315"/>
      <c r="K110" s="315"/>
      <c r="L110" s="315"/>
      <c r="M110" s="315"/>
    </row>
    <row r="111" spans="1:13" ht="15.75" x14ac:dyDescent="0.25">
      <c r="A111" s="314" t="s">
        <v>390</v>
      </c>
      <c r="B111" s="314"/>
      <c r="C111" s="314"/>
      <c r="D111" s="314"/>
      <c r="E111" s="314"/>
      <c r="F111" s="314"/>
      <c r="G111" s="314" t="s">
        <v>389</v>
      </c>
      <c r="H111" s="314"/>
      <c r="I111" s="314"/>
      <c r="J111" s="314"/>
      <c r="K111" s="314"/>
      <c r="L111" s="314"/>
      <c r="M111" s="314"/>
    </row>
    <row r="112" spans="1:13" x14ac:dyDescent="0.25">
      <c r="A112" s="315"/>
      <c r="B112" s="315"/>
      <c r="C112" s="315"/>
      <c r="D112" s="315"/>
      <c r="E112" s="315"/>
      <c r="F112" s="315"/>
      <c r="G112" s="315"/>
      <c r="H112" s="315"/>
      <c r="I112" s="315"/>
      <c r="J112" s="315"/>
      <c r="K112" s="315"/>
      <c r="L112" s="315"/>
      <c r="M112" s="315"/>
    </row>
    <row r="113" spans="1:13" x14ac:dyDescent="0.25">
      <c r="A113" s="315"/>
      <c r="B113" s="315"/>
      <c r="C113" s="315"/>
      <c r="D113" s="315"/>
      <c r="E113" s="315"/>
      <c r="F113" s="315"/>
      <c r="G113" s="315"/>
      <c r="H113" s="315"/>
      <c r="I113" s="315"/>
      <c r="J113" s="315"/>
      <c r="K113" s="315"/>
      <c r="L113" s="315"/>
      <c r="M113" s="315"/>
    </row>
    <row r="114" spans="1:13" x14ac:dyDescent="0.25">
      <c r="A114" s="315"/>
      <c r="B114" s="315"/>
      <c r="C114" s="315"/>
      <c r="D114" s="315"/>
      <c r="E114" s="315"/>
      <c r="F114" s="315"/>
      <c r="G114" s="315"/>
      <c r="H114" s="315"/>
      <c r="I114" s="315"/>
      <c r="J114" s="315"/>
      <c r="K114" s="315"/>
      <c r="L114" s="315"/>
      <c r="M114" s="315"/>
    </row>
    <row r="115" spans="1:13" x14ac:dyDescent="0.25">
      <c r="A115" s="315"/>
      <c r="B115" s="315"/>
      <c r="C115" s="315"/>
      <c r="D115" s="315"/>
      <c r="E115" s="315"/>
      <c r="F115" s="315"/>
      <c r="G115" s="315"/>
      <c r="H115" s="315"/>
      <c r="I115" s="315"/>
      <c r="J115" s="315"/>
      <c r="K115" s="315"/>
      <c r="L115" s="315"/>
      <c r="M115" s="315"/>
    </row>
    <row r="116" spans="1:13" x14ac:dyDescent="0.25">
      <c r="A116" s="315"/>
      <c r="B116" s="315"/>
      <c r="C116" s="315"/>
      <c r="D116" s="315"/>
      <c r="E116" s="315"/>
      <c r="F116" s="315"/>
      <c r="G116" s="315"/>
      <c r="H116" s="315"/>
      <c r="I116" s="315"/>
      <c r="J116" s="315"/>
      <c r="K116" s="315"/>
      <c r="L116" s="315"/>
      <c r="M116" s="315"/>
    </row>
    <row r="117" spans="1:13" x14ac:dyDescent="0.25">
      <c r="A117" s="315"/>
      <c r="B117" s="315"/>
      <c r="C117" s="315"/>
      <c r="D117" s="315"/>
      <c r="E117" s="315"/>
      <c r="F117" s="315"/>
      <c r="G117" s="315"/>
      <c r="H117" s="315"/>
      <c r="I117" s="315"/>
      <c r="J117" s="315"/>
      <c r="K117" s="315"/>
      <c r="L117" s="315"/>
      <c r="M117" s="315"/>
    </row>
    <row r="118" spans="1:13" x14ac:dyDescent="0.25">
      <c r="A118" s="315"/>
      <c r="B118" s="315"/>
      <c r="C118" s="315"/>
      <c r="D118" s="315"/>
      <c r="E118" s="315"/>
      <c r="F118" s="315"/>
      <c r="G118" s="315"/>
      <c r="H118" s="315"/>
      <c r="I118" s="315"/>
      <c r="J118" s="315"/>
      <c r="K118" s="315"/>
      <c r="L118" s="315"/>
      <c r="M118" s="315"/>
    </row>
    <row r="119" spans="1:13" x14ac:dyDescent="0.25">
      <c r="A119" s="315"/>
      <c r="B119" s="315"/>
      <c r="C119" s="315"/>
      <c r="D119" s="315"/>
      <c r="E119" s="315"/>
      <c r="F119" s="315"/>
      <c r="G119" s="315"/>
      <c r="H119" s="315"/>
      <c r="I119" s="315"/>
      <c r="J119" s="315"/>
      <c r="K119" s="315"/>
      <c r="L119" s="315"/>
      <c r="M119" s="315"/>
    </row>
    <row r="120" spans="1:13" x14ac:dyDescent="0.25">
      <c r="A120" s="315"/>
      <c r="B120" s="315"/>
      <c r="C120" s="315"/>
      <c r="D120" s="315"/>
      <c r="E120" s="315"/>
      <c r="F120" s="315"/>
      <c r="G120" s="315"/>
      <c r="H120" s="315"/>
      <c r="I120" s="315"/>
      <c r="J120" s="315"/>
      <c r="K120" s="315"/>
      <c r="L120" s="315"/>
      <c r="M120" s="315"/>
    </row>
    <row r="121" spans="1:13" x14ac:dyDescent="0.25">
      <c r="A121" s="315"/>
      <c r="B121" s="315"/>
      <c r="C121" s="315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</row>
    <row r="122" spans="1:13" x14ac:dyDescent="0.25">
      <c r="A122" s="315"/>
      <c r="B122" s="315"/>
      <c r="C122" s="315"/>
      <c r="D122" s="315"/>
      <c r="E122" s="315"/>
      <c r="F122" s="315"/>
      <c r="G122" s="315"/>
      <c r="H122" s="315"/>
      <c r="I122" s="315"/>
      <c r="J122" s="315"/>
      <c r="K122" s="315"/>
      <c r="L122" s="315"/>
      <c r="M122" s="315"/>
    </row>
    <row r="123" spans="1:13" x14ac:dyDescent="0.25">
      <c r="A123" s="315"/>
      <c r="B123" s="315"/>
      <c r="C123" s="315"/>
      <c r="D123" s="315"/>
      <c r="E123" s="315"/>
      <c r="F123" s="315"/>
      <c r="G123" s="315"/>
      <c r="H123" s="315"/>
      <c r="I123" s="315"/>
      <c r="J123" s="315"/>
      <c r="K123" s="315"/>
      <c r="L123" s="315"/>
      <c r="M123" s="315"/>
    </row>
    <row r="124" spans="1:13" x14ac:dyDescent="0.25">
      <c r="A124" s="315"/>
      <c r="B124" s="315"/>
      <c r="C124" s="315"/>
      <c r="D124" s="315"/>
      <c r="E124" s="315"/>
      <c r="F124" s="315"/>
      <c r="G124" s="315"/>
      <c r="H124" s="315"/>
      <c r="I124" s="315"/>
      <c r="J124" s="315"/>
      <c r="K124" s="315"/>
      <c r="L124" s="315"/>
      <c r="M124" s="315"/>
    </row>
    <row r="125" spans="1:13" x14ac:dyDescent="0.25">
      <c r="A125" s="315"/>
      <c r="B125" s="315"/>
      <c r="C125" s="315"/>
      <c r="D125" s="315"/>
      <c r="E125" s="315"/>
      <c r="F125" s="315"/>
      <c r="G125" s="315"/>
      <c r="H125" s="315"/>
      <c r="I125" s="315"/>
      <c r="J125" s="315"/>
      <c r="K125" s="315"/>
      <c r="L125" s="315"/>
      <c r="M125" s="315"/>
    </row>
    <row r="126" spans="1:13" x14ac:dyDescent="0.25">
      <c r="A126" s="315"/>
      <c r="B126" s="315"/>
      <c r="C126" s="315"/>
      <c r="D126" s="315"/>
      <c r="E126" s="315"/>
      <c r="F126" s="315"/>
      <c r="G126" s="315"/>
      <c r="H126" s="315"/>
      <c r="I126" s="315"/>
      <c r="J126" s="315"/>
      <c r="K126" s="315"/>
      <c r="L126" s="315"/>
      <c r="M126" s="315"/>
    </row>
    <row r="127" spans="1:13" x14ac:dyDescent="0.25">
      <c r="A127" s="315"/>
      <c r="B127" s="315"/>
      <c r="C127" s="315"/>
      <c r="D127" s="315"/>
      <c r="E127" s="315"/>
      <c r="F127" s="315"/>
      <c r="G127" s="315"/>
      <c r="H127" s="315"/>
      <c r="I127" s="315"/>
      <c r="J127" s="315"/>
      <c r="K127" s="315"/>
      <c r="L127" s="315"/>
      <c r="M127" s="315"/>
    </row>
    <row r="128" spans="1:13" x14ac:dyDescent="0.25">
      <c r="A128" s="315"/>
      <c r="B128" s="315"/>
      <c r="C128" s="315"/>
      <c r="D128" s="315"/>
      <c r="E128" s="315"/>
      <c r="F128" s="315"/>
      <c r="G128" s="315"/>
      <c r="H128" s="315"/>
      <c r="I128" s="315"/>
      <c r="J128" s="315"/>
      <c r="K128" s="315"/>
      <c r="L128" s="315"/>
      <c r="M128" s="315"/>
    </row>
    <row r="129" spans="1:13" ht="15.75" x14ac:dyDescent="0.25">
      <c r="A129" s="314" t="s">
        <v>388</v>
      </c>
      <c r="B129" s="314"/>
      <c r="C129" s="314"/>
      <c r="D129" s="314"/>
      <c r="E129" s="314"/>
      <c r="F129" s="314"/>
      <c r="G129" s="314" t="s">
        <v>387</v>
      </c>
      <c r="H129" s="314"/>
      <c r="I129" s="314"/>
      <c r="J129" s="314"/>
      <c r="K129" s="314"/>
      <c r="L129" s="314"/>
      <c r="M129" s="314"/>
    </row>
  </sheetData>
  <mergeCells count="35"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75:F75"/>
    <mergeCell ref="G75:M75"/>
    <mergeCell ref="A76:F92"/>
    <mergeCell ref="G76:M92"/>
    <mergeCell ref="A93:F93"/>
    <mergeCell ref="G93:M93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horizontalDpi="360" verticalDpi="360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04</vt:lpstr>
      <vt:lpstr>MEMORIA DE CALCULO</vt:lpstr>
      <vt:lpstr>RELATÓRIO FOTOGRÁFICO</vt:lpstr>
      <vt:lpstr>'BM 04'!Area_de_impressao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2021-07-21T12:46:40Z</cp:lastPrinted>
  <dcterms:created xsi:type="dcterms:W3CDTF">2019-12-12T02:05:48Z</dcterms:created>
  <dcterms:modified xsi:type="dcterms:W3CDTF">2021-07-21T12:58:17Z</dcterms:modified>
</cp:coreProperties>
</file>