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" yWindow="5685" windowWidth="20325" windowHeight="5235"/>
  </bookViews>
  <sheets>
    <sheet name="BM 03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03'!$A$1:$O$210</definedName>
    <definedName name="_xlnm.Print_Area" localSheetId="1">'MEMORIA DE CALCULO'!$A$1:$L$191</definedName>
    <definedName name="_xlnm.Print_Area" localSheetId="2">'RELATÓRIO FOTOGRÁFICO'!$A$1:$M$93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1" i="1"/>
  <c r="S7"/>
  <c r="D141" i="3"/>
  <c r="B141"/>
  <c r="G141" s="1"/>
  <c r="J143" s="1"/>
  <c r="J146" s="1"/>
  <c r="J147" s="1"/>
  <c r="G175" l="1"/>
  <c r="J177" s="1"/>
  <c r="J180" s="1"/>
  <c r="J181" s="1"/>
  <c r="B164"/>
  <c r="G164" s="1"/>
  <c r="J166" s="1"/>
  <c r="J169" s="1"/>
  <c r="J170" s="1"/>
  <c r="G153"/>
  <c r="J155" s="1"/>
  <c r="J158" s="1"/>
  <c r="J159" s="1"/>
  <c r="D129"/>
  <c r="B129"/>
  <c r="G118"/>
  <c r="J120" s="1"/>
  <c r="J123" s="1"/>
  <c r="J124" s="1"/>
  <c r="G107"/>
  <c r="J109" s="1"/>
  <c r="J112" s="1"/>
  <c r="J113" s="1"/>
  <c r="B49"/>
  <c r="J39"/>
  <c r="J42" s="1"/>
  <c r="G26"/>
  <c r="J28" s="1"/>
  <c r="J31" s="1"/>
  <c r="J32" s="1"/>
  <c r="G129" l="1"/>
  <c r="J131" s="1"/>
  <c r="J134" s="1"/>
  <c r="J135" s="1"/>
  <c r="F92"/>
  <c r="F89"/>
  <c r="J94" l="1"/>
  <c r="J97" s="1"/>
  <c r="J98" s="1"/>
  <c r="F77"/>
  <c r="F74"/>
  <c r="J79" l="1"/>
  <c r="J82" s="1"/>
  <c r="J83" s="1"/>
  <c r="N130" i="1"/>
  <c r="R70"/>
  <c r="F62" i="3" l="1"/>
  <c r="J65" s="1"/>
  <c r="B50"/>
  <c r="Q7" i="1" l="1"/>
  <c r="N20"/>
  <c r="L20"/>
  <c r="J173" l="1"/>
  <c r="J174"/>
  <c r="J157"/>
  <c r="J158"/>
  <c r="J159"/>
  <c r="J160"/>
  <c r="J161"/>
  <c r="J162"/>
  <c r="J163"/>
  <c r="J164"/>
  <c r="J165"/>
  <c r="J166"/>
  <c r="J167"/>
  <c r="J168"/>
  <c r="J169"/>
  <c r="J170"/>
  <c r="J171"/>
  <c r="J172"/>
  <c r="J156"/>
  <c r="J175"/>
  <c r="J51"/>
  <c r="M130" l="1"/>
  <c r="G15" i="3" l="1"/>
  <c r="J68" l="1"/>
  <c r="J69" s="1"/>
  <c r="L147" i="1"/>
  <c r="L69" l="1"/>
  <c r="J180"/>
  <c r="N180" s="1"/>
  <c r="L180"/>
  <c r="M180"/>
  <c r="J181"/>
  <c r="N181" s="1"/>
  <c r="O181" s="1"/>
  <c r="L181"/>
  <c r="M181"/>
  <c r="J182"/>
  <c r="K182" s="1"/>
  <c r="L182"/>
  <c r="M182"/>
  <c r="J183"/>
  <c r="N183" s="1"/>
  <c r="L183"/>
  <c r="M183"/>
  <c r="J184"/>
  <c r="N184" s="1"/>
  <c r="L184"/>
  <c r="M184"/>
  <c r="J185"/>
  <c r="K185" s="1"/>
  <c r="L185"/>
  <c r="M185"/>
  <c r="J186"/>
  <c r="K186" s="1"/>
  <c r="L186"/>
  <c r="M186"/>
  <c r="J187"/>
  <c r="N187" s="1"/>
  <c r="L187"/>
  <c r="M187"/>
  <c r="J188"/>
  <c r="N188" s="1"/>
  <c r="L188"/>
  <c r="M188"/>
  <c r="J189"/>
  <c r="K189" s="1"/>
  <c r="L189"/>
  <c r="M189"/>
  <c r="J190"/>
  <c r="K190" s="1"/>
  <c r="L190"/>
  <c r="M190"/>
  <c r="J191"/>
  <c r="N191" s="1"/>
  <c r="L191"/>
  <c r="M191"/>
  <c r="J192"/>
  <c r="N192" s="1"/>
  <c r="L192"/>
  <c r="M192"/>
  <c r="J193"/>
  <c r="K193" s="1"/>
  <c r="L193"/>
  <c r="M193"/>
  <c r="J194"/>
  <c r="K194" s="1"/>
  <c r="L194"/>
  <c r="M194"/>
  <c r="J195"/>
  <c r="K195" s="1"/>
  <c r="L195"/>
  <c r="M195"/>
  <c r="J196"/>
  <c r="N196" s="1"/>
  <c r="L196"/>
  <c r="M196"/>
  <c r="J197"/>
  <c r="K197" s="1"/>
  <c r="L197"/>
  <c r="O197" s="1"/>
  <c r="M197"/>
  <c r="N197"/>
  <c r="J198"/>
  <c r="K198" s="1"/>
  <c r="L198"/>
  <c r="M198"/>
  <c r="J199"/>
  <c r="N199" s="1"/>
  <c r="K199"/>
  <c r="L199"/>
  <c r="M199"/>
  <c r="J200"/>
  <c r="K200" s="1"/>
  <c r="L200"/>
  <c r="M200"/>
  <c r="J201"/>
  <c r="K201" s="1"/>
  <c r="L201"/>
  <c r="M201"/>
  <c r="J202"/>
  <c r="K202" s="1"/>
  <c r="L202"/>
  <c r="M202"/>
  <c r="J203"/>
  <c r="K203" s="1"/>
  <c r="L203"/>
  <c r="M203"/>
  <c r="J179"/>
  <c r="L150"/>
  <c r="M150"/>
  <c r="L151"/>
  <c r="M151"/>
  <c r="L152"/>
  <c r="M152"/>
  <c r="L153"/>
  <c r="M153"/>
  <c r="N153"/>
  <c r="J150"/>
  <c r="K150" s="1"/>
  <c r="J151"/>
  <c r="N151" s="1"/>
  <c r="K151"/>
  <c r="J152"/>
  <c r="K152" s="1"/>
  <c r="J153"/>
  <c r="K153" s="1"/>
  <c r="J147"/>
  <c r="K147" s="1"/>
  <c r="J135"/>
  <c r="N135" s="1"/>
  <c r="J137"/>
  <c r="J138"/>
  <c r="N138" s="1"/>
  <c r="J139"/>
  <c r="K139" s="1"/>
  <c r="J140"/>
  <c r="K140" s="1"/>
  <c r="J141"/>
  <c r="N141" s="1"/>
  <c r="J142"/>
  <c r="N142" s="1"/>
  <c r="J143"/>
  <c r="K143" s="1"/>
  <c r="J144"/>
  <c r="K144" s="1"/>
  <c r="J145"/>
  <c r="N145" s="1"/>
  <c r="J146"/>
  <c r="N146" s="1"/>
  <c r="J148"/>
  <c r="K148" s="1"/>
  <c r="J149"/>
  <c r="N149" s="1"/>
  <c r="M135"/>
  <c r="M138"/>
  <c r="M139"/>
  <c r="M140"/>
  <c r="M141"/>
  <c r="M142"/>
  <c r="M143"/>
  <c r="M144"/>
  <c r="M145"/>
  <c r="M146"/>
  <c r="M148"/>
  <c r="M149"/>
  <c r="L135"/>
  <c r="L138"/>
  <c r="L139"/>
  <c r="L140"/>
  <c r="L141"/>
  <c r="L142"/>
  <c r="L143"/>
  <c r="L144"/>
  <c r="L145"/>
  <c r="L146"/>
  <c r="L148"/>
  <c r="L149"/>
  <c r="L106"/>
  <c r="M106"/>
  <c r="L107"/>
  <c r="M107"/>
  <c r="L108"/>
  <c r="M108"/>
  <c r="L109"/>
  <c r="M109"/>
  <c r="L110"/>
  <c r="M110"/>
  <c r="L111"/>
  <c r="M111"/>
  <c r="L112"/>
  <c r="M112"/>
  <c r="L113"/>
  <c r="M113"/>
  <c r="L114"/>
  <c r="M114"/>
  <c r="L115"/>
  <c r="M115"/>
  <c r="L116"/>
  <c r="M116"/>
  <c r="L117"/>
  <c r="M117"/>
  <c r="L118"/>
  <c r="M118"/>
  <c r="L119"/>
  <c r="M119"/>
  <c r="L120"/>
  <c r="M120"/>
  <c r="L121"/>
  <c r="M121"/>
  <c r="L122"/>
  <c r="M122"/>
  <c r="L123"/>
  <c r="M123"/>
  <c r="L124"/>
  <c r="M124"/>
  <c r="L125"/>
  <c r="M125"/>
  <c r="L126"/>
  <c r="M126"/>
  <c r="L127"/>
  <c r="M127"/>
  <c r="L128"/>
  <c r="M128"/>
  <c r="L129"/>
  <c r="M129"/>
  <c r="L131"/>
  <c r="M131"/>
  <c r="L132"/>
  <c r="M132"/>
  <c r="L133"/>
  <c r="M133"/>
  <c r="L134"/>
  <c r="M134"/>
  <c r="J106"/>
  <c r="N106" s="1"/>
  <c r="J107"/>
  <c r="N107" s="1"/>
  <c r="J108"/>
  <c r="N108" s="1"/>
  <c r="J109"/>
  <c r="K109" s="1"/>
  <c r="J110"/>
  <c r="N110" s="1"/>
  <c r="J111"/>
  <c r="K111" s="1"/>
  <c r="J112"/>
  <c r="N112" s="1"/>
  <c r="J113"/>
  <c r="K113" s="1"/>
  <c r="J114"/>
  <c r="N114" s="1"/>
  <c r="J115"/>
  <c r="N115" s="1"/>
  <c r="J116"/>
  <c r="N116" s="1"/>
  <c r="J117"/>
  <c r="K117" s="1"/>
  <c r="J118"/>
  <c r="K118" s="1"/>
  <c r="J119"/>
  <c r="K119" s="1"/>
  <c r="J120"/>
  <c r="N120" s="1"/>
  <c r="J121"/>
  <c r="K121" s="1"/>
  <c r="J122"/>
  <c r="K122" s="1"/>
  <c r="J123"/>
  <c r="N123" s="1"/>
  <c r="J124"/>
  <c r="N124" s="1"/>
  <c r="J125"/>
  <c r="K125" s="1"/>
  <c r="J126"/>
  <c r="K126" s="1"/>
  <c r="J127"/>
  <c r="K127" s="1"/>
  <c r="J128"/>
  <c r="N128" s="1"/>
  <c r="J129"/>
  <c r="K129" s="1"/>
  <c r="J131"/>
  <c r="K131" s="1"/>
  <c r="J132"/>
  <c r="N132" s="1"/>
  <c r="J133"/>
  <c r="N133" s="1"/>
  <c r="J134"/>
  <c r="K134" s="1"/>
  <c r="J105"/>
  <c r="M101"/>
  <c r="M102"/>
  <c r="L101"/>
  <c r="L102"/>
  <c r="J98"/>
  <c r="J99"/>
  <c r="J100"/>
  <c r="J97"/>
  <c r="J101"/>
  <c r="N101" s="1"/>
  <c r="J102"/>
  <c r="N102" s="1"/>
  <c r="J87"/>
  <c r="J88"/>
  <c r="J89"/>
  <c r="J90"/>
  <c r="J91"/>
  <c r="K91" s="1"/>
  <c r="J92"/>
  <c r="K92" s="1"/>
  <c r="J86"/>
  <c r="M91"/>
  <c r="M92"/>
  <c r="L91"/>
  <c r="L92"/>
  <c r="E77"/>
  <c r="N202" l="1"/>
  <c r="O202" s="1"/>
  <c r="K196"/>
  <c r="N195"/>
  <c r="N193"/>
  <c r="O193" s="1"/>
  <c r="K192"/>
  <c r="K191"/>
  <c r="O188"/>
  <c r="K187"/>
  <c r="N185"/>
  <c r="O185" s="1"/>
  <c r="O183"/>
  <c r="K181"/>
  <c r="O180"/>
  <c r="K180"/>
  <c r="M147"/>
  <c r="M137"/>
  <c r="K110"/>
  <c r="N150"/>
  <c r="O150" s="1"/>
  <c r="N143"/>
  <c r="O143" s="1"/>
  <c r="N198"/>
  <c r="O198" s="1"/>
  <c r="O191"/>
  <c r="K188"/>
  <c r="N186"/>
  <c r="O186" s="1"/>
  <c r="K183"/>
  <c r="N203"/>
  <c r="O203" s="1"/>
  <c r="N189"/>
  <c r="O189" s="1"/>
  <c r="N194"/>
  <c r="O194" s="1"/>
  <c r="N201"/>
  <c r="O201" s="1"/>
  <c r="O184"/>
  <c r="N182"/>
  <c r="O182" s="1"/>
  <c r="O195"/>
  <c r="O199"/>
  <c r="O192"/>
  <c r="N190"/>
  <c r="O190" s="1"/>
  <c r="O187"/>
  <c r="K184"/>
  <c r="O196"/>
  <c r="N200"/>
  <c r="O200" s="1"/>
  <c r="L130"/>
  <c r="K146"/>
  <c r="K138"/>
  <c r="K145"/>
  <c r="K142"/>
  <c r="K137"/>
  <c r="O149"/>
  <c r="N144"/>
  <c r="O144" s="1"/>
  <c r="O110"/>
  <c r="K135"/>
  <c r="O151"/>
  <c r="O112"/>
  <c r="O135"/>
  <c r="K102"/>
  <c r="K114"/>
  <c r="N131"/>
  <c r="O131" s="1"/>
  <c r="N152"/>
  <c r="O152" s="1"/>
  <c r="O153"/>
  <c r="O145"/>
  <c r="L137"/>
  <c r="O138"/>
  <c r="O141"/>
  <c r="N140"/>
  <c r="O140" s="1"/>
  <c r="K106"/>
  <c r="N126"/>
  <c r="O126" s="1"/>
  <c r="N139"/>
  <c r="O139" s="1"/>
  <c r="N122"/>
  <c r="O122" s="1"/>
  <c r="N118"/>
  <c r="O118" s="1"/>
  <c r="N148"/>
  <c r="K141"/>
  <c r="O101"/>
  <c r="O120"/>
  <c r="O146"/>
  <c r="K149"/>
  <c r="O142"/>
  <c r="O133"/>
  <c r="O128"/>
  <c r="O132"/>
  <c r="N134"/>
  <c r="O134" s="1"/>
  <c r="N125"/>
  <c r="O125" s="1"/>
  <c r="O115"/>
  <c r="O107"/>
  <c r="K133"/>
  <c r="K124"/>
  <c r="K116"/>
  <c r="K108"/>
  <c r="N127"/>
  <c r="O127" s="1"/>
  <c r="N119"/>
  <c r="O119" s="1"/>
  <c r="N111"/>
  <c r="O111" s="1"/>
  <c r="K132"/>
  <c r="K123"/>
  <c r="K115"/>
  <c r="K107"/>
  <c r="O114"/>
  <c r="O106"/>
  <c r="N113"/>
  <c r="O113" s="1"/>
  <c r="N129"/>
  <c r="O129" s="1"/>
  <c r="O124"/>
  <c r="O116"/>
  <c r="O108"/>
  <c r="N121"/>
  <c r="O121" s="1"/>
  <c r="K120"/>
  <c r="K112"/>
  <c r="K128"/>
  <c r="O123"/>
  <c r="N117"/>
  <c r="O117" s="1"/>
  <c r="N109"/>
  <c r="O109" s="1"/>
  <c r="O102"/>
  <c r="K101"/>
  <c r="N92"/>
  <c r="O92" s="1"/>
  <c r="N91"/>
  <c r="O91" s="1"/>
  <c r="J64"/>
  <c r="N64" s="1"/>
  <c r="J65"/>
  <c r="N65" s="1"/>
  <c r="J66"/>
  <c r="N66" s="1"/>
  <c r="J67"/>
  <c r="K67" s="1"/>
  <c r="J68"/>
  <c r="K68" s="1"/>
  <c r="J63"/>
  <c r="K63" s="1"/>
  <c r="M65"/>
  <c r="M66"/>
  <c r="M67"/>
  <c r="L65"/>
  <c r="L66"/>
  <c r="L63"/>
  <c r="L64"/>
  <c r="L67"/>
  <c r="L68"/>
  <c r="M60"/>
  <c r="M61"/>
  <c r="M63"/>
  <c r="M64"/>
  <c r="M68"/>
  <c r="M59"/>
  <c r="L61"/>
  <c r="L60"/>
  <c r="L59"/>
  <c r="J61"/>
  <c r="N61" s="1"/>
  <c r="J60"/>
  <c r="K60" s="1"/>
  <c r="J59"/>
  <c r="K59" s="1"/>
  <c r="M136" l="1"/>
  <c r="M154"/>
  <c r="N137"/>
  <c r="O148"/>
  <c r="N147"/>
  <c r="K64"/>
  <c r="L136"/>
  <c r="K66"/>
  <c r="K65"/>
  <c r="O65"/>
  <c r="N60"/>
  <c r="O60" s="1"/>
  <c r="N67"/>
  <c r="O67" s="1"/>
  <c r="O66"/>
  <c r="M62"/>
  <c r="L62"/>
  <c r="N63"/>
  <c r="O63" s="1"/>
  <c r="O61"/>
  <c r="N59"/>
  <c r="O59" s="1"/>
  <c r="N68"/>
  <c r="O68" s="1"/>
  <c r="K61"/>
  <c r="O64"/>
  <c r="M58"/>
  <c r="L58"/>
  <c r="N136" l="1"/>
  <c r="M69"/>
  <c r="N58"/>
  <c r="N62"/>
  <c r="N69" l="1"/>
  <c r="M54"/>
  <c r="L54"/>
  <c r="J54"/>
  <c r="K54" s="1"/>
  <c r="M57"/>
  <c r="L57"/>
  <c r="J57"/>
  <c r="N57" s="1"/>
  <c r="M56"/>
  <c r="L56"/>
  <c r="J56"/>
  <c r="N56" s="1"/>
  <c r="J47"/>
  <c r="K47" s="1"/>
  <c r="M47"/>
  <c r="L47"/>
  <c r="M32"/>
  <c r="L32"/>
  <c r="J32"/>
  <c r="N32" s="1"/>
  <c r="K57" l="1"/>
  <c r="N54"/>
  <c r="O54" s="1"/>
  <c r="O57"/>
  <c r="O56"/>
  <c r="K56"/>
  <c r="N47"/>
  <c r="O47" s="1"/>
  <c r="O32"/>
  <c r="K32"/>
  <c r="J52" i="3"/>
  <c r="J55" s="1"/>
  <c r="J56" l="1"/>
  <c r="J17"/>
  <c r="J20" l="1"/>
  <c r="J21" s="1"/>
  <c r="J77" i="1"/>
  <c r="N77" s="1"/>
  <c r="J37"/>
  <c r="N37" s="1"/>
  <c r="J36"/>
  <c r="N36" s="1"/>
  <c r="J30"/>
  <c r="K30" s="1"/>
  <c r="J29"/>
  <c r="K29" s="1"/>
  <c r="J28"/>
  <c r="N28" s="1"/>
  <c r="M36"/>
  <c r="M37"/>
  <c r="M38"/>
  <c r="M28"/>
  <c r="M29"/>
  <c r="M30"/>
  <c r="M31"/>
  <c r="N158"/>
  <c r="N162"/>
  <c r="N164"/>
  <c r="N165"/>
  <c r="N166"/>
  <c r="N167"/>
  <c r="N168"/>
  <c r="N169"/>
  <c r="N170"/>
  <c r="N171"/>
  <c r="N172"/>
  <c r="N173"/>
  <c r="N174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K158"/>
  <c r="K162"/>
  <c r="K164"/>
  <c r="K165"/>
  <c r="K166"/>
  <c r="K167"/>
  <c r="K168"/>
  <c r="K169"/>
  <c r="K170"/>
  <c r="K171"/>
  <c r="K172"/>
  <c r="K173"/>
  <c r="K174"/>
  <c r="L158"/>
  <c r="L162"/>
  <c r="M77"/>
  <c r="L77"/>
  <c r="L30"/>
  <c r="L29"/>
  <c r="L28"/>
  <c r="K77" l="1"/>
  <c r="O158"/>
  <c r="O162"/>
  <c r="O28"/>
  <c r="K37"/>
  <c r="O77"/>
  <c r="K36"/>
  <c r="N30"/>
  <c r="O30" s="1"/>
  <c r="N29"/>
  <c r="O29" s="1"/>
  <c r="K28"/>
  <c r="L174" l="1"/>
  <c r="O174" s="1"/>
  <c r="L173"/>
  <c r="O173" s="1"/>
  <c r="L172"/>
  <c r="O172" s="1"/>
  <c r="L171"/>
  <c r="O171" s="1"/>
  <c r="L170"/>
  <c r="O170" s="1"/>
  <c r="L169"/>
  <c r="O169" s="1"/>
  <c r="L168"/>
  <c r="O168" s="1"/>
  <c r="L167"/>
  <c r="O167" s="1"/>
  <c r="L166"/>
  <c r="O166" s="1"/>
  <c r="L165"/>
  <c r="O165" s="1"/>
  <c r="L164"/>
  <c r="O164" s="1"/>
  <c r="L37"/>
  <c r="O37" s="1"/>
  <c r="L36"/>
  <c r="O36" s="1"/>
  <c r="J40"/>
  <c r="K40" s="1"/>
  <c r="L40"/>
  <c r="M40"/>
  <c r="N40" l="1"/>
  <c r="O40" s="1"/>
  <c r="J19"/>
  <c r="K19" s="1"/>
  <c r="J81" l="1"/>
  <c r="J82"/>
  <c r="J83"/>
  <c r="J80"/>
  <c r="N90"/>
  <c r="M90"/>
  <c r="L90"/>
  <c r="J15"/>
  <c r="K15" s="1"/>
  <c r="L76"/>
  <c r="J75"/>
  <c r="J76"/>
  <c r="M76"/>
  <c r="M75"/>
  <c r="J71"/>
  <c r="L35"/>
  <c r="L38"/>
  <c r="L39"/>
  <c r="L26"/>
  <c r="L27"/>
  <c r="L31"/>
  <c r="L33"/>
  <c r="M35"/>
  <c r="M39"/>
  <c r="J24"/>
  <c r="J25"/>
  <c r="J26"/>
  <c r="N26" s="1"/>
  <c r="J27"/>
  <c r="K27" s="1"/>
  <c r="J31"/>
  <c r="N31" s="1"/>
  <c r="J33"/>
  <c r="K33" s="1"/>
  <c r="J35"/>
  <c r="K35" s="1"/>
  <c r="J38"/>
  <c r="N38" s="1"/>
  <c r="J39"/>
  <c r="N39" s="1"/>
  <c r="J23"/>
  <c r="M27"/>
  <c r="M33"/>
  <c r="M26"/>
  <c r="J18"/>
  <c r="O31" l="1"/>
  <c r="K75"/>
  <c r="N75"/>
  <c r="K76"/>
  <c r="N76"/>
  <c r="O76" s="1"/>
  <c r="O38"/>
  <c r="L34"/>
  <c r="O90"/>
  <c r="K90"/>
  <c r="N33"/>
  <c r="O33" s="1"/>
  <c r="N35"/>
  <c r="O35" s="1"/>
  <c r="O26"/>
  <c r="O39"/>
  <c r="K31"/>
  <c r="N27"/>
  <c r="O27" s="1"/>
  <c r="K26"/>
  <c r="K39"/>
  <c r="K38"/>
  <c r="J96" l="1"/>
  <c r="J95"/>
  <c r="J74" l="1"/>
  <c r="K74" s="1"/>
  <c r="J55"/>
  <c r="J53"/>
  <c r="J52"/>
  <c r="J45" l="1"/>
  <c r="J46"/>
  <c r="J48"/>
  <c r="J49"/>
  <c r="J44"/>
  <c r="K49" l="1"/>
  <c r="K48"/>
  <c r="K46"/>
  <c r="K45"/>
  <c r="A2" i="3" l="1"/>
  <c r="J43" l="1"/>
  <c r="M179" i="1"/>
  <c r="M204" s="1"/>
  <c r="L179"/>
  <c r="L204" s="1"/>
  <c r="L176"/>
  <c r="J176"/>
  <c r="L175"/>
  <c r="L163"/>
  <c r="L161"/>
  <c r="L160"/>
  <c r="L159"/>
  <c r="M157"/>
  <c r="L157"/>
  <c r="N157"/>
  <c r="M156"/>
  <c r="L156"/>
  <c r="N156"/>
  <c r="M105"/>
  <c r="L105"/>
  <c r="L154" s="1"/>
  <c r="M100"/>
  <c r="L100"/>
  <c r="M99"/>
  <c r="L99"/>
  <c r="M98"/>
  <c r="L98"/>
  <c r="M97"/>
  <c r="L97"/>
  <c r="M96"/>
  <c r="L96"/>
  <c r="M95"/>
  <c r="L95"/>
  <c r="M89"/>
  <c r="L89"/>
  <c r="M88"/>
  <c r="L88"/>
  <c r="M87"/>
  <c r="L87"/>
  <c r="M86"/>
  <c r="L86"/>
  <c r="M83"/>
  <c r="L83"/>
  <c r="M82"/>
  <c r="L82"/>
  <c r="M81"/>
  <c r="L81"/>
  <c r="M80"/>
  <c r="L80"/>
  <c r="L75"/>
  <c r="M74"/>
  <c r="M78" s="1"/>
  <c r="L74"/>
  <c r="M71"/>
  <c r="M72" s="1"/>
  <c r="L71"/>
  <c r="L72" s="1"/>
  <c r="M55"/>
  <c r="L55"/>
  <c r="M53"/>
  <c r="L53"/>
  <c r="M52"/>
  <c r="L52"/>
  <c r="M51"/>
  <c r="L51"/>
  <c r="M49"/>
  <c r="L49"/>
  <c r="N49"/>
  <c r="M48"/>
  <c r="L48"/>
  <c r="N48"/>
  <c r="M46"/>
  <c r="L46"/>
  <c r="N46"/>
  <c r="M45"/>
  <c r="L45"/>
  <c r="N45"/>
  <c r="M44"/>
  <c r="L44"/>
  <c r="M25"/>
  <c r="L25"/>
  <c r="M24"/>
  <c r="L24"/>
  <c r="M23"/>
  <c r="L23"/>
  <c r="M19"/>
  <c r="L19"/>
  <c r="N19"/>
  <c r="M18"/>
  <c r="L18"/>
  <c r="M15"/>
  <c r="M16" s="1"/>
  <c r="L15"/>
  <c r="L16" s="1"/>
  <c r="N15"/>
  <c r="M177" l="1"/>
  <c r="M103"/>
  <c r="L93"/>
  <c r="L103"/>
  <c r="O157"/>
  <c r="L22"/>
  <c r="L41" s="1"/>
  <c r="K176"/>
  <c r="N176"/>
  <c r="O176" s="1"/>
  <c r="N163"/>
  <c r="O163" s="1"/>
  <c r="K163"/>
  <c r="K175"/>
  <c r="N175"/>
  <c r="O175" s="1"/>
  <c r="K160"/>
  <c r="N160"/>
  <c r="O160" s="1"/>
  <c r="K161"/>
  <c r="N161"/>
  <c r="O161" s="1"/>
  <c r="K159"/>
  <c r="N159"/>
  <c r="O159" s="1"/>
  <c r="N16"/>
  <c r="O15"/>
  <c r="O14" s="1"/>
  <c r="M50"/>
  <c r="M84"/>
  <c r="M43"/>
  <c r="M93"/>
  <c r="L177"/>
  <c r="L78"/>
  <c r="L84"/>
  <c r="L43"/>
  <c r="L50"/>
  <c r="N23"/>
  <c r="O23" s="1"/>
  <c r="K23"/>
  <c r="N24"/>
  <c r="O24" s="1"/>
  <c r="K24"/>
  <c r="N25"/>
  <c r="O25" s="1"/>
  <c r="K25"/>
  <c r="O48"/>
  <c r="O49"/>
  <c r="O45"/>
  <c r="O19"/>
  <c r="N53"/>
  <c r="O53" s="1"/>
  <c r="K53"/>
  <c r="N89"/>
  <c r="O89" s="1"/>
  <c r="K89"/>
  <c r="N99"/>
  <c r="O99" s="1"/>
  <c r="K99"/>
  <c r="N83"/>
  <c r="O83" s="1"/>
  <c r="K83"/>
  <c r="N86"/>
  <c r="K86"/>
  <c r="O156"/>
  <c r="K156"/>
  <c r="N80"/>
  <c r="K80"/>
  <c r="N51"/>
  <c r="K51"/>
  <c r="N87"/>
  <c r="O87" s="1"/>
  <c r="K87"/>
  <c r="N97"/>
  <c r="O97" s="1"/>
  <c r="K97"/>
  <c r="N105"/>
  <c r="K105"/>
  <c r="K157"/>
  <c r="N179"/>
  <c r="N204" s="1"/>
  <c r="K179"/>
  <c r="N88"/>
  <c r="O88" s="1"/>
  <c r="K88"/>
  <c r="N98"/>
  <c r="K98"/>
  <c r="N81"/>
  <c r="O81" s="1"/>
  <c r="K81"/>
  <c r="N100"/>
  <c r="O100" s="1"/>
  <c r="K100"/>
  <c r="O46"/>
  <c r="N55"/>
  <c r="O55" s="1"/>
  <c r="K55"/>
  <c r="N82"/>
  <c r="O82" s="1"/>
  <c r="K82"/>
  <c r="N95"/>
  <c r="K95"/>
  <c r="N96"/>
  <c r="O96" s="1"/>
  <c r="K96"/>
  <c r="N74"/>
  <c r="O74" s="1"/>
  <c r="N52"/>
  <c r="O52" s="1"/>
  <c r="K52"/>
  <c r="N44"/>
  <c r="K44"/>
  <c r="N18"/>
  <c r="O18" s="1"/>
  <c r="K18"/>
  <c r="N71"/>
  <c r="N72" s="1"/>
  <c r="K71"/>
  <c r="M20"/>
  <c r="M41"/>
  <c r="M205" l="1"/>
  <c r="N154"/>
  <c r="O98"/>
  <c r="N103"/>
  <c r="O155"/>
  <c r="O105"/>
  <c r="O104" s="1"/>
  <c r="L205"/>
  <c r="O44"/>
  <c r="N43"/>
  <c r="O86"/>
  <c r="O85" s="1"/>
  <c r="N93"/>
  <c r="O51"/>
  <c r="N50"/>
  <c r="O80"/>
  <c r="O79" s="1"/>
  <c r="N84"/>
  <c r="O75"/>
  <c r="O73" s="1"/>
  <c r="N78"/>
  <c r="O179"/>
  <c r="O178" s="1"/>
  <c r="N177"/>
  <c r="N41"/>
  <c r="O21"/>
  <c r="O17"/>
  <c r="O95"/>
  <c r="O71"/>
  <c r="O70" s="1"/>
  <c r="N205" l="1"/>
  <c r="O205" s="1"/>
  <c r="O94"/>
  <c r="O42"/>
  <c r="N7" l="1"/>
  <c r="N6" l="1"/>
  <c r="N8" s="1"/>
  <c r="N206"/>
  <c r="M206" l="1"/>
  <c r="J2" l="1"/>
</calcChain>
</file>

<file path=xl/sharedStrings.xml><?xml version="1.0" encoding="utf-8"?>
<sst xmlns="http://schemas.openxmlformats.org/spreadsheetml/2006/main" count="824" uniqueCount="452">
  <si>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</si>
  <si>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</si>
  <si>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</si>
  <si>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</si>
  <si>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</si>
  <si>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</si>
  <si>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</si>
  <si>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</si>
  <si>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</si>
  <si>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</si>
  <si>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</si>
  <si>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</si>
  <si>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</si>
  <si>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</si>
  <si>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</si>
  <si>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</si>
  <si>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</si>
  <si>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</si>
  <si>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</si>
  <si>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</si>
  <si>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</si>
  <si>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</si>
  <si>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</si>
  <si>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</si>
  <si>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</si>
  <si>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</si>
  <si>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</si>
  <si>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</si>
  <si>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</si>
  <si>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</si>
  <si>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</si>
  <si>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</si>
  <si>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</si>
  <si>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</si>
  <si>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</si>
  <si>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</si>
  <si>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</si>
  <si>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</si>
  <si>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</si>
  <si>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</si>
  <si>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</si>
  <si>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</si>
  <si>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</si>
  <si>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10</t>
  </si>
  <si>
    <t>INSTALAÇÕES ELÉTRICAS</t>
  </si>
  <si>
    <t>10.1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</si>
  <si>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</si>
  <si>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</si>
  <si>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</si>
  <si>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</si>
  <si>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</si>
  <si>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</si>
  <si>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</si>
  <si>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</si>
  <si>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</si>
  <si>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</si>
  <si>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</si>
  <si>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</si>
  <si>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</si>
  <si>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</si>
  <si>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</si>
  <si>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11.18</t>
  </si>
  <si>
    <t>12</t>
  </si>
  <si>
    <t>12.1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</si>
  <si>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</si>
  <si>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</si>
  <si>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</si>
  <si>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</si>
  <si>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</si>
  <si>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</si>
  <si>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</si>
  <si>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</si>
  <si>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</si>
  <si>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</si>
  <si>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</si>
  <si>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</si>
  <si>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</si>
  <si>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</si>
  <si>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</si>
  <si>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</si>
  <si>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</si>
  <si>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</si>
  <si>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</si>
  <si>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</si>
  <si>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</si>
  <si>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</si>
  <si>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</si>
  <si>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</si>
  <si>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</si>
  <si>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</si>
  <si>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</si>
  <si>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</si>
  <si>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</si>
  <si>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</si>
  <si>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</si>
  <si>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</si>
  <si>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</si>
  <si>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</si>
  <si>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</si>
  <si>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</si>
  <si>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</si>
  <si>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</si>
  <si>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</si>
  <si>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</si>
  <si>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</si>
  <si>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</si>
  <si>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</si>
  <si>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</si>
  <si>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</si>
  <si>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</si>
  <si>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</si>
  <si>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</si>
  <si>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</si>
  <si>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</si>
  <si>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CONCRETO FCK = 25MPA, TRAÇO 1:2,3:2,7 (CIMENTO/ AREIA MÉDIA/ BRITA 1)  - PREPARO MECÂNICO COM BETONEIRA 400 L. AF_07/2016</t>
  </si>
  <si>
    <t>LANCAMENTO/APLICACAO MANUAL DE CONCRETO EM FUNDACOES</t>
  </si>
  <si>
    <t>3.2.1</t>
  </si>
  <si>
    <t>3.2.2</t>
  </si>
  <si>
    <t>3.2.3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</si>
  <si>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</si>
  <si>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</si>
  <si>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</si>
  <si>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</si>
  <si>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</si>
  <si>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</si>
  <si>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</si>
  <si>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</si>
  <si>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</si>
  <si>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</si>
  <si>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</si>
  <si>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</si>
  <si>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</si>
  <si>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</si>
  <si>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4.2.5</t>
  </si>
  <si>
    <t>4.2.6</t>
  </si>
  <si>
    <t>MONTAGEM E DESMONTAGEM DE FÔRMA DE PILARES RETANGULARES E ESTRUTURAS SIMILARES COM ÁREA MÉDIA DAS SEÇÕES MAIOR QUE 0,25 M², PÉ-DIREITO SIMPLES, EM CHAPA DE MADEIRA COMPENSADA PLASTIFICADA, 18 UTILIZAÇÕES. AF_12/2015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</si>
  <si>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</si>
  <si>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</si>
  <si>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</si>
  <si>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</si>
  <si>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</si>
  <si>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</si>
  <si>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</si>
  <si>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</si>
  <si>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</si>
  <si>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</si>
  <si>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</si>
  <si>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</si>
  <si>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</si>
  <si>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</si>
  <si>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</si>
  <si>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</si>
  <si>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</si>
  <si>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CAIXA DE INSPEÇÃO EM CONCRETO PRÉ-MOLDADO DN 60CM COM TAMPA H= 60CM - FORNECIMENTO E INSTALACAO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</si>
  <si>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</si>
  <si>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</si>
  <si>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</si>
  <si>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</si>
  <si>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</si>
  <si>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DISJUNTOR MONOPOLAR TIPO DIN, CORRENTE NOMINAL DE 10A - FORNECIMENTO E INSTALAÇÃO. AF_04/2016</t>
  </si>
  <si>
    <t>FABRICAÇÃO, MONTAGEM E DESMONTAGEM DE FORMA PARA VIGA BALDRAMEN, EM MADEIRA SERRADA, E=25MM, 4 UTILIZAÇÕES. AF_06/2017</t>
  </si>
  <si>
    <t>11.20</t>
  </si>
  <si>
    <t>11.21</t>
  </si>
  <si>
    <t>11.15</t>
  </si>
  <si>
    <t>11.16</t>
  </si>
  <si>
    <t>11.17</t>
  </si>
  <si>
    <t>11.19</t>
  </si>
  <si>
    <t>Unidade Administrativa: Secretaria de Desenvolvimento Urbano</t>
  </si>
  <si>
    <t>Comprimento</t>
  </si>
  <si>
    <t>TOTAL</t>
  </si>
  <si>
    <t>Unidades</t>
  </si>
  <si>
    <t>3.1.8</t>
  </si>
  <si>
    <t>3.1.9</t>
  </si>
  <si>
    <t>3.1.10</t>
  </si>
  <si>
    <t>9.0 REVESTIMENTO E PINTURA</t>
  </si>
  <si>
    <t>REALIZAÇÃO DE REFORMA NA UBS AÇUDE DAS PEDRAS</t>
  </si>
  <si>
    <t>SVS CONSTRUÇÃO CIVIL E EMPREENDIMENTO MOBILIÁRIOS LTDA</t>
  </si>
  <si>
    <t>0104/2020</t>
  </si>
  <si>
    <t>008/2020</t>
  </si>
  <si>
    <t>TP 005/2020</t>
  </si>
  <si>
    <t>ARMAÇÃO DE PILAR OU VIGA DE UMA ESTRUTURA CONVENCIONAL DE CONCRETO ARMADO EM UMA EDIFICAÇÃO TÉRREA OU SOBRADO UTILIZANDO AÇO CA-50 DE 12,5 MM - MONTAGEM. AF_12/2015</t>
  </si>
  <si>
    <t>3.1.11</t>
  </si>
  <si>
    <t>REATERRO MANUAL APILOADO COM SOQUETE. AF_10/2017</t>
  </si>
  <si>
    <t>CINTA DE AMARRAÇÃO DE ALVENARIA MOLDADA IN LOCO COM UTILIZAÇÃO DE BLOCOS CANALETA. AF_03/2016</t>
  </si>
  <si>
    <t>3.2.4</t>
  </si>
  <si>
    <t>3.2.5</t>
  </si>
  <si>
    <t>3.2.6</t>
  </si>
  <si>
    <t>4.1.6</t>
  </si>
  <si>
    <t>ARMAÇÃO DE PILAR OU VIGA DE UMA ESTRUTURA CONVENCIONAL DE CONCRETO ARMADO EM UMA EDIFICAÇÃO TÉRREA OU SOBRADO UTILIZANDO AÇO CA-60 DE 12,5 MM - MONTAGEM. AF_12/2015</t>
  </si>
  <si>
    <t>4.2.4</t>
  </si>
  <si>
    <t>4.2.7</t>
  </si>
  <si>
    <t>4.3</t>
  </si>
  <si>
    <t>VERGAS E CONTRAVERGAS</t>
  </si>
  <si>
    <t>4.3.1</t>
  </si>
  <si>
    <t>VERGA MOLDADA IN LOCO EM CONCRETO PARA JANELAS COM ATÉ 1,5 M DE VÃO. AF_03/2016</t>
  </si>
  <si>
    <t>4.3.2</t>
  </si>
  <si>
    <t>CONTRAVERGA MOLDADA IN LOCO EM CONCRETO PARA VÃOS DE ATÉ 1,5 M DE COMPRIMENTO. AF_03/2016</t>
  </si>
  <si>
    <t>4.3.3</t>
  </si>
  <si>
    <t>VERGA MOLDADA IN LOCO EM CONCRETO PARA PORTAS COM ATÉ 1,5 M DE VÃO. AF_03/2016</t>
  </si>
  <si>
    <t>4.4</t>
  </si>
  <si>
    <t>4.4.1</t>
  </si>
  <si>
    <t>4.4.2</t>
  </si>
  <si>
    <t>4.4.3</t>
  </si>
  <si>
    <t>4.4.4</t>
  </si>
  <si>
    <t>4.4.5</t>
  </si>
  <si>
    <t>4.4.6</t>
  </si>
  <si>
    <t>FABRICAÇÃO DE FÔRMA PARA LAJES, EM CHAPA DE MADEIRA COMPENSADA RESINADA, E = 17 MM. AF_12/2015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</si>
  <si>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</si>
  <si>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</si>
  <si>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10,0 MM - MONTAGEM. AF_12/2015</t>
  </si>
  <si>
    <t>LANÇAMENTO COM USO DE BALDES, ADENSAMENTO E ACABAMENTO DE CONCRETO EM ESTRUTURAS. AF_12/2015</t>
  </si>
  <si>
    <t>KG</t>
  </si>
  <si>
    <t>RUFO EM FIBROCIMENTO PARA TELHA ONDULADA E = 6 MM, ABA DE 26 CM, INCLUSO TRANSPORTE VERTICAL, EXCETO CONTRARRUFO. AF_07/2019</t>
  </si>
  <si>
    <t>TELHAMENTO COM TELHA ONDULADA DE FIBROCIMENTO E = 6 MM, COM RECOBRIMENTO LATERAL DE 1 1/4 DE ONDA PARA TELHADO COM INCLINAÇÃO MÁXIMA DE 10°, COM ATÉ 2 ÁGUAS, INCLUSO IÇAMENTO. AF_07/2019</t>
  </si>
  <si>
    <t>PISO CIMENTADO, TRAÇO 1:3 (CIMENTO E AREIA), ACABAMENTO LISO, ESPESSURA 3,0 CM, PREPARO MECÂNICO DA ARGAMASSA. AF_06/2018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</si>
  <si>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</si>
  <si>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</si>
  <si>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PORTA DE CORRER DE ALUMÍNIO, COM DUAS FOLHAS PARA VIDRO, INCLUSO VIDRO LISO INCOLOR, FECHADURA E PUXADOR, SEM ALIZAR. AF_12/2019</t>
  </si>
  <si>
    <t>Porta de abrir em aluminio tipo veneziana, acabamento anodizado natural, sem guarnicao/alizar/vista</t>
  </si>
  <si>
    <t>8.6</t>
  </si>
  <si>
    <t>8.7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</si>
  <si>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</si>
  <si>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</si>
  <si>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</si>
  <si>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REVESTIMENTO CERÂMICO PARA PAREDES INTERNAS COM PLACAS TIPO ESMALTADA EXTRA DE DIMENSÕES 25X35 CM APLICADAS EM AMBIENTES DE ÁREA MAIOR QUE 5 M² NA ALTURA INTEIRA DAS PAREDES. AF_06/2014</t>
  </si>
  <si>
    <t>PINTURA ESMALTE BRILHANTE PARA MADEIRA, DUAS DEMAOS, SOBRE FUNDO NIVELADOR BRANCO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</si>
  <si>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</si>
  <si>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</si>
  <si>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</si>
  <si>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</si>
  <si>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</si>
  <si>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</si>
  <si>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</si>
  <si>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</si>
  <si>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</si>
  <si>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</si>
  <si>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</si>
  <si>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</si>
  <si>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</si>
  <si>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</si>
  <si>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</si>
  <si>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</si>
  <si>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</si>
  <si>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</si>
  <si>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</si>
  <si>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</si>
  <si>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</si>
  <si>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</si>
  <si>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</si>
  <si>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</si>
  <si>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</si>
  <si>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CAIXA DE GORDURA SIMPLES (CAPACIDADE: 36L), RETANGULAR, EM ALVENARIA COM TIJOLOS CERÂMICOS MACIÇOS, DIMENSÕES INTERNAS = 0,2X0,4 M, ALTURA INTERNA = 0,8 M. AF_05/2018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</si>
  <si>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</si>
  <si>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</si>
  <si>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</si>
  <si>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CURVA CURTA 90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</si>
  <si>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</si>
  <si>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</si>
  <si>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</si>
  <si>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45 GRAUS, PVC, SERIE NORMAL, ESGOTO PREDIAL, DN 75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</si>
  <si>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</si>
  <si>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</si>
  <si>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40 MM, JUNTA SOLDÁVEL,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</si>
  <si>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</si>
  <si>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</si>
  <si>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JOELHO DE 90° EM PVC RÍGIDO C/ ANÉIS, PARA ESGOTO SECUNDÁRIO, DIÂM = 40MM.</t>
  </si>
  <si>
    <t>JUNÇÃO SIMPLES, PVC, SERIE NORMAL, ESGOTO PREDIAL, DN 100 X 100 MM, JUNTA ELÁSTICA, FORNECIDO E INSTALADO EM PRUMADA DE ESGOTO SANITÁRIO OU VENTILAÇÃO. AF_12/2014</t>
  </si>
  <si>
    <t>TUBO PVC, SERIE NORMAL, ESGOTO PREDIAL, DN 100 MM, FORNECIDO E INSTALADO EM RAMAL DE DESCARGA OU RAMAL DE ESGOTO SANITÁRIO. AF_12/2014</t>
  </si>
  <si>
    <t>JUNÇÃO SIMPLES, PVC, SERIE NORMAL, ESGOTO PREDIAL, DN 40 MM, JUNTA SOLDÁVEL, FORNECIDO E INSTALADO EM RAMAL DE DESCARGA OU RAMAL DE ESGOTO SANITÁRIO. AF_12/2014</t>
  </si>
  <si>
    <t>JUNÇÃO SIMPLES, PVC, SERIE NORMAL, ESGOTO PREDIAL, DN 75 X 75 MM, JUNTA ELÁSTICA, FORNECIDO E INSTALADO EM PRUMADA DE ESGOTO SANITÁRIO OU VENTILAÇÃO. AF_12/2014</t>
  </si>
  <si>
    <t>TUBO PVC, SERIE NORMAL, ESGOTO PREDIAL, DN 40 MM, FORNECIDO E INSTALADO EM RAMAL DE DESCARGA OU RAMAL DE ESGOTO SANITÁRIO. AF_12/2014</t>
  </si>
  <si>
    <t>JUNCAO SIMPLES, PVC, DN 75 X 50 MM, SERIE NORMAL PARA ESGOTO PREDIAL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</si>
  <si>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</si>
  <si>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</si>
  <si>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</si>
  <si>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 xml:space="preserve">LOUÇAS E METAIS </t>
  </si>
  <si>
    <t>10.26.1</t>
  </si>
  <si>
    <t>10.26.2</t>
  </si>
  <si>
    <t>10.26.3</t>
  </si>
  <si>
    <t>10.26.4</t>
  </si>
  <si>
    <t>10.26.5</t>
  </si>
  <si>
    <t>10.27</t>
  </si>
  <si>
    <t>UNIDADES DE TRATAMENTO</t>
  </si>
  <si>
    <t>10.27.1</t>
  </si>
  <si>
    <t xml:space="preserve">Tanque Séptico </t>
  </si>
  <si>
    <t>10.27.1.1</t>
  </si>
  <si>
    <t>10.27.1.2</t>
  </si>
  <si>
    <t>10.27.1.3</t>
  </si>
  <si>
    <t>10.27.1.4</t>
  </si>
  <si>
    <t>10.27.1.5</t>
  </si>
  <si>
    <t>10.27.1.6</t>
  </si>
  <si>
    <t>10.27.1.7</t>
  </si>
  <si>
    <t>10.27.1.8</t>
  </si>
  <si>
    <t>10.27.1.9</t>
  </si>
  <si>
    <t>10.27.2</t>
  </si>
  <si>
    <t>Sumidouro</t>
  </si>
  <si>
    <t>10.27.2.1</t>
  </si>
  <si>
    <t>10.27.2.2</t>
  </si>
  <si>
    <t>10.27.2.3</t>
  </si>
  <si>
    <t>10.27.2.4</t>
  </si>
  <si>
    <t>10.27.2.5</t>
  </si>
  <si>
    <t>10.27.2.6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</si>
  <si>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</si>
  <si>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</si>
  <si>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</si>
  <si>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</si>
  <si>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DIVISORIA EM MARMORITE ESPESSURA 35MM, CHUMBAMENTO NO PISO E PAREDE COM ARGAMASSA DE CIMENTO E AREIA, POLIMENTO MANUAL, EXCLUSIVE FERRAGENS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</si>
  <si>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</si>
  <si>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</si>
  <si>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</si>
  <si>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</si>
  <si>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</si>
  <si>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</si>
  <si>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</si>
  <si>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</si>
  <si>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</si>
  <si>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</si>
  <si>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</si>
  <si>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TUBO, PVC, SOLDÁVEL, DN 25MM, INSTALADO EM RAMAL DE DISTRIBUIÇÃO DE ÁGUA - FORNECIMENTO E INSTALAÇÃO. AF_12/2014</t>
  </si>
  <si>
    <t>JOELHO PVC SOLDAVEL COM ROSCA 90º AGUA FRIA 25MMX1/2" -
FORNECIMENTO E INSTALACAO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</si>
  <si>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</si>
  <si>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</si>
  <si>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</si>
  <si>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</si>
  <si>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Bucha de redução longa de pvc rígido soldável, marrom, diâm = 50 x 25mm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</si>
  <si>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</si>
  <si>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</si>
  <si>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</si>
  <si>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</si>
  <si>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</si>
  <si>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</si>
  <si>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</si>
  <si>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TÊ DE REDUÇÃO, PVC, SOLDÁVEL, DN 50MM X 25MM, INSTALADO EM PRUMADA DE ÁGUA - FORNECIMENTO E INSTALAÇÃO. AF_12/2014</t>
  </si>
  <si>
    <t>JOELHO PVC SOLDAVEL COM ROSCA 90º AGUA FRIA 25MMX3/4" -
FORNECIMENTO E INSTALACAO</t>
  </si>
  <si>
    <t>ENGATE FLEXÍVEL EM PLÁSTICO BRANCO, 1/2" X 30CM - FORNECIMENTO E INSTALAÇÃO. AF_12/2013</t>
  </si>
  <si>
    <t xml:space="preserve">INSTALAÇÕES HIDRÁULICAS 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</si>
  <si>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</si>
  <si>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</si>
  <si>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</si>
  <si>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</si>
  <si>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</si>
  <si>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</si>
  <si>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</si>
  <si>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</si>
  <si>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</si>
  <si>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</si>
  <si>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</si>
  <si>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</si>
  <si>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</si>
  <si>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</si>
  <si>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</si>
  <si>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</si>
  <si>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</si>
  <si>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</si>
  <si>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</si>
  <si>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</si>
  <si>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</si>
  <si>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</si>
  <si>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</si>
  <si>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</si>
  <si>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CABO DE COBRE FLEXÍVEL ISOLADO, 10 MM², ANTI-CHAMA 0,6/1,0 KV, PARA DISTRIBUIÇÃO - FORNECIMENTO E INSTALAÇÃO. AF_12/2015</t>
  </si>
  <si>
    <t>INTERRUPTOR SIMPLES (2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</si>
  <si>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</si>
  <si>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</si>
  <si>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</si>
  <si>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</si>
  <si>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</si>
  <si>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</si>
  <si>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</si>
  <si>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</si>
  <si>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ELETRODUTO RÍGIDO SOLDÁVEL, PVC, DN 32 MM (1), APARENTE, INSTALADO EM PAREDE - FORNECIMENTO E INSTALAÇÃO. AF_11/2016_P</t>
  </si>
  <si>
    <t>Disjuntor bipolar DR 63 A  - Dispositivo residual diferencial, tipo AC, 30MA</t>
  </si>
  <si>
    <t>LUMINÁRIA TIPO PLAFON, DE SOBREPOR, COM 1 LÂMPADA LED 25W- FORNECIMENTO E INSTALAÇÃO.</t>
  </si>
  <si>
    <t>ABRACADEIRA EM ACO PARA AMARRACAO DE ELETRODUTOS, TIPO D, COM 1" E CUNHA DE FIXACAO</t>
  </si>
  <si>
    <t>LUMINÁRIA TIPO PLAFON, DE SOBREPOR, COM 1 LÂMPADA LED 15W- FORNECIMENTO E INSTALAÇÃO.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</si>
  <si>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</si>
  <si>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</si>
  <si>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</si>
  <si>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 </t>
  </si>
  <si>
    <t>LAJES</t>
  </si>
  <si>
    <t>9.7</t>
  </si>
  <si>
    <t>9.8</t>
  </si>
  <si>
    <t>OBRA: REALIZAÇÃO DE REFORMA NA UBS AÇUDE DAS PEDRAS</t>
  </si>
  <si>
    <t>CONSTRUTORA: SVS CONSTRUÇÃO CIVIL E EMPREENDIMENTO MOBILIÁRIOS LTDA</t>
  </si>
  <si>
    <t>TOMADA DE PEÇO: TP 005/2020</t>
  </si>
  <si>
    <t>ORDEM DE SERVIÇO: 008/2020</t>
  </si>
  <si>
    <t>6.0 COBERTURA</t>
  </si>
  <si>
    <t>6.2 CALHA EM CHAPA DE AÇO GALVANIZADO NÚMERO 24, DESENVOLVIMENTO DE 33 CM, INCLUSO TRANSPORTE VERTICAL. AF_07/2019</t>
  </si>
  <si>
    <t>6.4 TELHAMENTO COM TELHA ONDULADA DE FIBROCIMENTO E = 6 MM, COM RECOBRIMENTO LATERAL DE 1 1/4 DE ONDA PARA TELHADO COM INCLINAÇÃO MÁXIMA DE 10°, COM ATÉ 2 ÁGUAS, INCLUSO IÇAMENTO.</t>
  </si>
  <si>
    <t>7.0 PAVIMENTAÇÃO</t>
  </si>
  <si>
    <t>9.4 APLICAÇÃO E LIXAMENTO DE MASSA LÁTEX EM PAREDES, DUAS DEMÃOS.</t>
  </si>
  <si>
    <t>50% do piso interno da UBS</t>
  </si>
  <si>
    <t>Altura</t>
  </si>
  <si>
    <t>7.2 ARGAMASSA TRAÇO 1:3 (EM VOLUME DE CIMENTO E AREIA MÉDIA ÚMIDA) PARA CONTRAPISO, PREPARO MECÂNICO COM BETONEIRA 400 L</t>
  </si>
  <si>
    <t>FOTO 14 Aplicação de Massa Latex</t>
  </si>
  <si>
    <t>FOTO 13 Chumbamento do Registro de Gaveta</t>
  </si>
  <si>
    <t>FOTO 12 Chumbamento do Registro de Gaveta</t>
  </si>
  <si>
    <t xml:space="preserve">FOTO 11 Escavação da Fossa e Sumidouro </t>
  </si>
  <si>
    <t>BM03</t>
  </si>
  <si>
    <t>9.5 APLICAÇÃO DE FUNDO SELADOR ACRÍLICO EM PAREDES, UMA DEMÃO</t>
  </si>
  <si>
    <t>9.6 APLICAÇÃO MANUAL DE PINTURA COM TINTA LÁTEX ACRÍLICA EM PAREDES, DUAS DEMÃOS.</t>
  </si>
  <si>
    <t>Vista Frontal da UBS (Medido na BM02)</t>
  </si>
  <si>
    <t>Restante do Prédio</t>
  </si>
  <si>
    <t>3,00*2+1,90*2+3,00*2+3,04*2+1,31*4+1,43*4+2,70*2+2,00*2+4,50*2+3,35*2+5,85*2+3,10*2+3,50*2+3,95*2+3,10*2+4,10*2+4,79*2+3,00*2+8,01*2+8,30*2+2,00*2+4,07*2+2,00*2+3,86*2+5,19*2+5,12*2+2,00*4+2,15+1,32+4,85+4,79+1,10+3,40+0,60+8,10+1,24+0,15+2,35+5,19+3,31+4,67+0,15+8,07+6,00+2,00+8,00+1
4,95+2,00+0,26+0,15+11,01</t>
  </si>
  <si>
    <t>Área externa</t>
  </si>
  <si>
    <t>Calculo</t>
  </si>
  <si>
    <t>(40,15*4,33+11,45*4,20)+(((4,20+3,50)*6,85)/2)+(3,15*4,20+33,30*4,20)+(((4,33+4,20)*8,30)/2)+((2,04+5,04+2,04+5,04)*1,30))</t>
  </si>
  <si>
    <t>Descontos</t>
  </si>
  <si>
    <t>((1,50*1,10)*2)+((2,05*1,10)*9)+(1,25*1,10)+((1,10*1,10)*2)+((0,50*0,50)*5)+((1,20*2,10)*2)+((0,70*2,10)*2)</t>
  </si>
  <si>
    <t>6.3 RUFO EM FIBROCIMENTO PARA TELHA ONDULADA E = 6 MM, ABA DE 26 CM, INCLUSO TRANSPORTE VERTICAL, EXCETO CONTRARRUFO.</t>
  </si>
  <si>
    <t>10.0 INSTALAÇÕES SANITÁRIAS</t>
  </si>
  <si>
    <t>10.27 UNIDADES DE TRATAMENTO</t>
  </si>
  <si>
    <t xml:space="preserve">10.27.1 Tanque Séptico </t>
  </si>
  <si>
    <t>10.27.1.2 PREPARO DE FUNDO DE VALA COM LARGURA MENOR QUE 1,5 M, EM LOCAL COM NÍVEL BAIXO DE INTERFERÊNCIA.</t>
  </si>
  <si>
    <t>10.27.1.3 LASTRO DE CONCRETO, PREPARO MECÂNICO, INCLUSOS ADITIVO IMPERMEABILIZANTE, LANÇAMENTO E ADENSAMENTO</t>
  </si>
  <si>
    <t>10.27.1.6 (COMPOSIÇÃO REPRESENTATIVA) DO SERVIÇO DE ALVENARIA DE VEDAÇÃO DE BLOCOS VAZADOS DE CONCRETO DE 14X19X39CM (ESPESSURA 14CM), PARA EDIFICAÇÃO HABITACIONAL UNIFAMILIAR (CASA) E EDIFICAÇÃO PÚBLICA PADRÃO.</t>
  </si>
  <si>
    <t>10.27.1.8 BARRA LISA COM ARGAMASSA TRACO 1:4 (CIMENTO E AREIA GROSSA), ESPESSURA 2,0CM, INCLUSO ADITIVO IMPERMEABILIZANTE, PREPARO MECANICO DA ARGAMASSA</t>
  </si>
  <si>
    <t>10.27.2 Sumidouro</t>
  </si>
  <si>
    <t>10.27.2.2 PREPARO DE FUNDO DE VALA COM LARGURA MENOR QUE 1,5 M, EM LOCAL COM NÍVEL BAIXO DE INTERFERÊNCIA.</t>
  </si>
  <si>
    <t>10.27.2.3 Alvenaria bloco cermico vedao, 9x19x24cm, e=19cm, com argamassa t5 - 1:2:8 (cimento/cal/areia), junta=1cm - Rev.08</t>
  </si>
  <si>
    <t>10.27.2.5 CAMADA DRENANTE COM BRITA NUM 3</t>
  </si>
  <si>
    <t>Calha</t>
  </si>
  <si>
    <t>2,09 + 2,09 + 4,65</t>
  </si>
  <si>
    <t>Rufo</t>
  </si>
  <si>
    <t>Restante do telhado</t>
  </si>
  <si>
    <t>m x</t>
  </si>
  <si>
    <t>Largura</t>
  </si>
  <si>
    <t>m =</t>
  </si>
  <si>
    <t>m +</t>
  </si>
  <si>
    <t>Pi</t>
  </si>
  <si>
    <t xml:space="preserve"> x</t>
  </si>
  <si>
    <t>Raio²</t>
  </si>
  <si>
    <t>0,9²</t>
  </si>
  <si>
    <t>Raio</t>
  </si>
  <si>
    <t>2Pi</t>
  </si>
  <si>
    <t>Volume</t>
  </si>
  <si>
    <t>0,75²</t>
  </si>
  <si>
    <t>360 dias</t>
  </si>
  <si>
    <t>267 dias</t>
  </si>
  <si>
    <t>Serviço Medido: COBERTURA, PAVIMENTAÇÃO, REVESTIMENTO, INSTALAÇÕES HIDRÁULICAS, INSTALAÇÕES DE ESGOTO E INST. ELÉTRICAS</t>
  </si>
  <si>
    <t>12/03/2021 a 09/06/2021</t>
  </si>
  <si>
    <t>RELATÓRIO FOTOGRÁFICO BM03</t>
  </si>
  <si>
    <t>FOTO 01 - Execução de emassamento e lixamento</t>
  </si>
  <si>
    <t>FOTO 02 Execução de emassamento e lixamento</t>
  </si>
  <si>
    <t>FOTO 03 Ponto de Interruptor</t>
  </si>
  <si>
    <t>FOTO 04 Posicionamento da fiação</t>
  </si>
  <si>
    <t>FOTO 05 Execução de Pintura externa e caixas de inspeção</t>
  </si>
  <si>
    <t>FOTO 06  Execução de Pintura externa e caixas de inspeção</t>
  </si>
  <si>
    <t xml:space="preserve">FOTO 07 Execução de Pintura externa </t>
  </si>
  <si>
    <t>FOTO 08 Execução de Sumidouro</t>
  </si>
  <si>
    <t>FOTO 09 Execução de Fossa e Sumidouro</t>
  </si>
  <si>
    <t>FOTO 10 Barra lisa da Fossa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</si>
</sst>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48"/>
      <color rgb="FFFFFFFF"/>
      <name val="Calibri"/>
      <family val="2"/>
    </font>
    <font>
      <b/>
      <sz val="4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0" fontId="5" fillId="0" borderId="15" xfId="6" applyFont="1" applyBorder="1"/>
    <xf numFmtId="0" fontId="5" fillId="0" borderId="0" xfId="6" applyFont="1" applyBorder="1"/>
    <xf numFmtId="0" fontId="5" fillId="0" borderId="11" xfId="6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23" fillId="11" borderId="10" xfId="0" applyFont="1" applyFill="1" applyBorder="1" applyAlignment="1">
      <alignment vertical="top" wrapText="1"/>
    </xf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2" fontId="5" fillId="0" borderId="11" xfId="6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39" fillId="5" borderId="15" xfId="0" applyNumberFormat="1" applyFont="1" applyFill="1" applyBorder="1" applyAlignment="1">
      <alignment horizontal="center" vertical="center"/>
    </xf>
    <xf numFmtId="49" fontId="39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39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9" xfId="6" applyFont="1" applyBorder="1"/>
    <xf numFmtId="0" fontId="5" fillId="0" borderId="10" xfId="6" applyFont="1" applyBorder="1"/>
    <xf numFmtId="0" fontId="5" fillId="0" borderId="12" xfId="6" applyFont="1" applyBorder="1"/>
    <xf numFmtId="4" fontId="5" fillId="0" borderId="9" xfId="6" applyNumberFormat="1" applyFont="1" applyBorder="1" applyAlignment="1">
      <alignment vertical="center"/>
    </xf>
    <xf numFmtId="0" fontId="5" fillId="0" borderId="1" xfId="6" applyFont="1" applyBorder="1"/>
    <xf numFmtId="4" fontId="15" fillId="0" borderId="8" xfId="6" applyNumberFormat="1" applyFont="1" applyBorder="1" applyAlignment="1">
      <alignment vertical="center"/>
    </xf>
    <xf numFmtId="4" fontId="5" fillId="0" borderId="6" xfId="6" applyNumberFormat="1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68" fontId="5" fillId="0" borderId="15" xfId="0" applyNumberFormat="1" applyFont="1" applyFill="1" applyBorder="1" applyAlignment="1">
      <alignment horizontal="center" vertical="center" wrapText="1"/>
    </xf>
    <xf numFmtId="168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top" wrapText="1"/>
    </xf>
    <xf numFmtId="2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left" vertical="top" wrapText="1"/>
    </xf>
    <xf numFmtId="49" fontId="5" fillId="4" borderId="15" xfId="0" applyNumberFormat="1" applyFont="1" applyFill="1" applyBorder="1" applyAlignment="1">
      <alignment horizontal="center" vertical="center" wrapText="1"/>
    </xf>
    <xf numFmtId="168" fontId="5" fillId="4" borderId="15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34" fillId="4" borderId="15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14" fontId="0" fillId="0" borderId="0" xfId="0" applyNumberFormat="1"/>
    <xf numFmtId="4" fontId="5" fillId="0" borderId="11" xfId="6" applyNumberFormat="1" applyFont="1" applyBorder="1" applyAlignment="1">
      <alignment vertical="center"/>
    </xf>
    <xf numFmtId="2" fontId="5" fillId="0" borderId="10" xfId="6" applyNumberFormat="1" applyFont="1" applyBorder="1" applyAlignment="1">
      <alignment vertical="center"/>
    </xf>
    <xf numFmtId="14" fontId="5" fillId="0" borderId="0" xfId="6" applyNumberFormat="1" applyFont="1"/>
    <xf numFmtId="2" fontId="5" fillId="0" borderId="6" xfId="6" applyNumberFormat="1" applyFont="1" applyBorder="1" applyAlignment="1">
      <alignment vertical="center"/>
    </xf>
    <xf numFmtId="2" fontId="5" fillId="0" borderId="8" xfId="6" applyNumberFormat="1" applyFont="1" applyBorder="1" applyAlignment="1">
      <alignment vertical="center"/>
    </xf>
    <xf numFmtId="2" fontId="5" fillId="0" borderId="7" xfId="6" applyNumberFormat="1" applyFont="1" applyBorder="1"/>
    <xf numFmtId="0" fontId="23" fillId="7" borderId="0" xfId="0" applyFont="1" applyFill="1" applyBorder="1" applyAlignment="1">
      <alignment horizontal="center" vertical="top" wrapText="1"/>
    </xf>
    <xf numFmtId="0" fontId="23" fillId="7" borderId="0" xfId="0" applyFont="1" applyFill="1" applyBorder="1" applyAlignment="1">
      <alignment horizontal="center" vertical="top" wrapText="1"/>
    </xf>
    <xf numFmtId="4" fontId="15" fillId="0" borderId="10" xfId="6" applyNumberFormat="1" applyFont="1" applyBorder="1" applyAlignment="1">
      <alignment vertical="center"/>
    </xf>
    <xf numFmtId="0" fontId="5" fillId="0" borderId="15" xfId="6" applyFont="1" applyBorder="1" applyAlignment="1">
      <alignment horizontal="center" vertical="center"/>
    </xf>
    <xf numFmtId="0" fontId="5" fillId="0" borderId="10" xfId="6" applyFont="1" applyBorder="1" applyAlignment="1"/>
    <xf numFmtId="2" fontId="5" fillId="0" borderId="8" xfId="6" applyNumberFormat="1" applyFont="1" applyBorder="1"/>
    <xf numFmtId="2" fontId="5" fillId="0" borderId="6" xfId="6" applyNumberFormat="1" applyFont="1" applyBorder="1" applyAlignment="1"/>
    <xf numFmtId="2" fontId="5" fillId="0" borderId="9" xfId="6" applyNumberFormat="1" applyFont="1" applyBorder="1" applyAlignment="1"/>
    <xf numFmtId="2" fontId="5" fillId="0" borderId="10" xfId="6" applyNumberFormat="1" applyFont="1" applyBorder="1"/>
    <xf numFmtId="2" fontId="5" fillId="0" borderId="6" xfId="6" applyNumberFormat="1" applyFont="1" applyBorder="1" applyAlignment="1">
      <alignment horizontal="right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5" fillId="0" borderId="9" xfId="6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4" fontId="5" fillId="0" borderId="9" xfId="6" applyNumberFormat="1" applyFont="1" applyBorder="1" applyAlignment="1">
      <alignment horizontal="center" vertical="center"/>
    </xf>
    <xf numFmtId="4" fontId="5" fillId="0" borderId="10" xfId="6" applyNumberFormat="1" applyFont="1" applyBorder="1" applyAlignment="1">
      <alignment horizontal="center" vertical="center"/>
    </xf>
    <xf numFmtId="4" fontId="5" fillId="0" borderId="11" xfId="6" applyNumberFormat="1" applyFont="1" applyBorder="1" applyAlignment="1">
      <alignment horizontal="center" vertical="center"/>
    </xf>
    <xf numFmtId="4" fontId="5" fillId="0" borderId="9" xfId="6" applyNumberFormat="1" applyFont="1" applyBorder="1" applyAlignment="1">
      <alignment horizontal="center" vertical="center" wrapText="1"/>
    </xf>
    <xf numFmtId="4" fontId="5" fillId="0" borderId="10" xfId="6" applyNumberFormat="1" applyFont="1" applyBorder="1" applyAlignment="1">
      <alignment horizontal="center" vertical="center" wrapText="1"/>
    </xf>
    <xf numFmtId="4" fontId="5" fillId="0" borderId="11" xfId="6" applyNumberFormat="1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41" fillId="8" borderId="1" xfId="0" applyFont="1" applyFill="1" applyBorder="1" applyAlignment="1">
      <alignment horizontal="center" vertical="center" wrapText="1"/>
    </xf>
    <xf numFmtId="0" fontId="42" fillId="8" borderId="2" xfId="0" applyFont="1" applyFill="1" applyBorder="1" applyAlignment="1">
      <alignment horizontal="center" vertical="center" wrapText="1"/>
    </xf>
    <xf numFmtId="0" fontId="42" fillId="8" borderId="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6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top" wrapText="1"/>
    </xf>
    <xf numFmtId="0" fontId="21" fillId="6" borderId="9" xfId="6" applyFont="1" applyFill="1" applyBorder="1"/>
    <xf numFmtId="0" fontId="21" fillId="6" borderId="10" xfId="6" applyFont="1" applyFill="1" applyBorder="1"/>
    <xf numFmtId="4" fontId="5" fillId="0" borderId="1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horizontal="center" vertical="center"/>
    </xf>
    <xf numFmtId="2" fontId="5" fillId="0" borderId="9" xfId="6" applyNumberFormat="1" applyFont="1" applyBorder="1" applyAlignment="1">
      <alignment horizontal="center" vertical="center"/>
    </xf>
    <xf numFmtId="2" fontId="5" fillId="0" borderId="11" xfId="6" applyNumberFormat="1" applyFont="1" applyBorder="1" applyAlignment="1">
      <alignment horizontal="center" vertical="center"/>
    </xf>
    <xf numFmtId="0" fontId="14" fillId="3" borderId="9" xfId="6" applyFont="1" applyFill="1" applyBorder="1" applyAlignment="1">
      <alignment horizontal="left" wrapText="1"/>
    </xf>
    <xf numFmtId="0" fontId="14" fillId="3" borderId="10" xfId="6" applyFont="1" applyFill="1" applyBorder="1" applyAlignment="1">
      <alignment horizontal="left" wrapText="1"/>
    </xf>
    <xf numFmtId="0" fontId="5" fillId="0" borderId="1" xfId="6" applyFont="1" applyBorder="1" applyAlignment="1">
      <alignment horizontal="center"/>
    </xf>
    <xf numFmtId="0" fontId="5" fillId="0" borderId="2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5" fillId="0" borderId="0" xfId="6" applyFont="1" applyAlignment="1">
      <alignment horizontal="center" wrapText="1"/>
    </xf>
    <xf numFmtId="0" fontId="14" fillId="9" borderId="9" xfId="6" applyFont="1" applyFill="1" applyBorder="1" applyAlignment="1">
      <alignment vertical="center" wrapText="1"/>
    </xf>
    <xf numFmtId="0" fontId="14" fillId="9" borderId="10" xfId="6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164407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40</xdr:row>
      <xdr:rowOff>133349</xdr:rowOff>
    </xdr:from>
    <xdr:to>
      <xdr:col>5</xdr:col>
      <xdr:colOff>657225</xdr:colOff>
      <xdr:row>55</xdr:row>
      <xdr:rowOff>19050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0974" y="8772524"/>
          <a:ext cx="3657601" cy="2743201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58</xdr:row>
      <xdr:rowOff>35717</xdr:rowOff>
    </xdr:from>
    <xdr:to>
      <xdr:col>5</xdr:col>
      <xdr:colOff>581025</xdr:colOff>
      <xdr:row>72</xdr:row>
      <xdr:rowOff>104774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4300" y="12113417"/>
          <a:ext cx="3648075" cy="2736057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75</xdr:row>
      <xdr:rowOff>57150</xdr:rowOff>
    </xdr:from>
    <xdr:to>
      <xdr:col>5</xdr:col>
      <xdr:colOff>47626</xdr:colOff>
      <xdr:row>91</xdr:row>
      <xdr:rowOff>57149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2976" y="15382875"/>
          <a:ext cx="2286000" cy="3047999"/>
        </a:xfrm>
        <a:prstGeom prst="rect">
          <a:avLst/>
        </a:prstGeom>
      </xdr:spPr>
    </xdr:pic>
    <xdr:clientData/>
  </xdr:twoCellAnchor>
  <xdr:twoCellAnchor editAs="oneCell">
    <xdr:from>
      <xdr:col>7</xdr:col>
      <xdr:colOff>133349</xdr:colOff>
      <xdr:row>75</xdr:row>
      <xdr:rowOff>76199</xdr:rowOff>
    </xdr:from>
    <xdr:to>
      <xdr:col>11</xdr:col>
      <xdr:colOff>569928</xdr:colOff>
      <xdr:row>91</xdr:row>
      <xdr:rowOff>123824</xdr:rowOff>
    </xdr:to>
    <xdr:pic>
      <xdr:nvPicPr>
        <xdr:cNvPr id="8" name="Imagem 7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19244"/>
        <a:stretch/>
      </xdr:blipFill>
      <xdr:spPr>
        <a:xfrm>
          <a:off x="4752974" y="15401924"/>
          <a:ext cx="2874979" cy="309562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59</xdr:row>
      <xdr:rowOff>146050</xdr:rowOff>
    </xdr:from>
    <xdr:to>
      <xdr:col>10</xdr:col>
      <xdr:colOff>426244</xdr:colOff>
      <xdr:row>72</xdr:row>
      <xdr:rowOff>28575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105400" y="12414250"/>
          <a:ext cx="1769269" cy="235902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21</xdr:row>
      <xdr:rowOff>22227</xdr:rowOff>
    </xdr:from>
    <xdr:to>
      <xdr:col>11</xdr:col>
      <xdr:colOff>361949</xdr:colOff>
      <xdr:row>37</xdr:row>
      <xdr:rowOff>123825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57775" y="5032377"/>
          <a:ext cx="2362199" cy="3149598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21</xdr:row>
      <xdr:rowOff>92076</xdr:rowOff>
    </xdr:from>
    <xdr:to>
      <xdr:col>5</xdr:col>
      <xdr:colOff>161924</xdr:colOff>
      <xdr:row>37</xdr:row>
      <xdr:rowOff>142875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19175" y="5102226"/>
          <a:ext cx="2324099" cy="3098799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5</xdr:row>
      <xdr:rowOff>57150</xdr:rowOff>
    </xdr:from>
    <xdr:to>
      <xdr:col>11</xdr:col>
      <xdr:colOff>171449</xdr:colOff>
      <xdr:row>19</xdr:row>
      <xdr:rowOff>133349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172075" y="2009775"/>
          <a:ext cx="2057399" cy="2743199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390526</xdr:colOff>
      <xdr:row>5</xdr:row>
      <xdr:rowOff>47624</xdr:rowOff>
    </xdr:from>
    <xdr:to>
      <xdr:col>4</xdr:col>
      <xdr:colOff>435770</xdr:colOff>
      <xdr:row>19</xdr:row>
      <xdr:rowOff>57149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0126" y="2000249"/>
          <a:ext cx="2007394" cy="2676525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466724</xdr:colOff>
      <xdr:row>39</xdr:row>
      <xdr:rowOff>92074</xdr:rowOff>
    </xdr:from>
    <xdr:to>
      <xdr:col>11</xdr:col>
      <xdr:colOff>323849</xdr:colOff>
      <xdr:row>55</xdr:row>
      <xdr:rowOff>104774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86349" y="8540749"/>
          <a:ext cx="2295525" cy="3060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24">
          <cell r="J124">
            <v>0</v>
          </cell>
        </row>
        <row r="126">
          <cell r="J12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0"/>
  <sheetViews>
    <sheetView tabSelected="1" view="pageBreakPreview" zoomScale="90" zoomScaleNormal="90" zoomScaleSheetLayoutView="90" workbookViewId="0">
      <selection activeCell="I3" sqref="I3"/>
    </sheetView>
  </sheetViews>
  <sheetFormatPr defaultRowHeight="15"/>
  <cols>
    <col min="1" max="1" width="10.28515625" customWidth="1"/>
    <col min="2" max="2" width="72.140625" customWidth="1"/>
    <col min="3" max="3" width="8.28515625" customWidth="1"/>
    <col min="4" max="4" width="13.425781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5703125" bestFit="1" customWidth="1"/>
    <col min="19" max="19" width="11.5703125" bestFit="1" customWidth="1"/>
  </cols>
  <sheetData>
    <row r="1" spans="1:19" ht="24.75" customHeight="1">
      <c r="A1" s="234"/>
      <c r="B1" s="235"/>
      <c r="C1" s="241" t="s">
        <v>398</v>
      </c>
      <c r="D1" s="241"/>
      <c r="E1" s="241"/>
      <c r="F1" s="241"/>
      <c r="G1" s="241"/>
      <c r="H1" s="241"/>
      <c r="I1" s="241"/>
      <c r="J1" s="242" t="s">
        <v>75</v>
      </c>
      <c r="K1" s="242"/>
      <c r="L1" s="242"/>
      <c r="M1" s="242"/>
      <c r="N1" s="242"/>
      <c r="O1" s="242"/>
    </row>
    <row r="2" spans="1:19" ht="43.5" customHeight="1">
      <c r="A2" s="236"/>
      <c r="B2" s="237"/>
      <c r="C2" s="241"/>
      <c r="D2" s="241"/>
      <c r="E2" s="241"/>
      <c r="F2" s="241"/>
      <c r="G2" s="241"/>
      <c r="H2" s="241"/>
      <c r="I2" s="241"/>
      <c r="J2" s="243">
        <f>M205</f>
        <v>44401.72</v>
      </c>
      <c r="K2" s="244"/>
      <c r="L2" s="244"/>
      <c r="M2" s="244"/>
      <c r="N2" s="244"/>
      <c r="O2" s="244"/>
    </row>
    <row r="3" spans="1:19">
      <c r="A3" s="211" t="s">
        <v>167</v>
      </c>
      <c r="B3" s="212"/>
      <c r="C3" s="213" t="s">
        <v>71</v>
      </c>
      <c r="D3" s="213"/>
      <c r="E3" s="182" t="s">
        <v>178</v>
      </c>
      <c r="F3" s="151"/>
      <c r="G3" s="151"/>
      <c r="H3" s="151"/>
      <c r="I3" s="152"/>
      <c r="J3" s="220"/>
      <c r="K3" s="220"/>
      <c r="L3" s="220"/>
      <c r="M3" s="220"/>
      <c r="N3" s="220"/>
      <c r="O3" s="220"/>
    </row>
    <row r="4" spans="1:19">
      <c r="A4" s="73" t="s">
        <v>73</v>
      </c>
      <c r="B4" s="74" t="s">
        <v>398</v>
      </c>
      <c r="C4" s="213" t="s">
        <v>72</v>
      </c>
      <c r="D4" s="213"/>
      <c r="E4" s="215" t="s">
        <v>179</v>
      </c>
      <c r="F4" s="216"/>
      <c r="G4" s="217"/>
      <c r="H4" s="151"/>
      <c r="I4" s="153"/>
      <c r="J4" s="3"/>
      <c r="K4" s="221" t="s">
        <v>79</v>
      </c>
      <c r="L4" s="221"/>
      <c r="M4" s="1"/>
      <c r="N4" s="248" t="s">
        <v>437</v>
      </c>
      <c r="O4" s="249"/>
    </row>
    <row r="5" spans="1:19">
      <c r="A5" s="73" t="s">
        <v>74</v>
      </c>
      <c r="B5" s="73" t="s">
        <v>175</v>
      </c>
      <c r="C5" s="232" t="s">
        <v>98</v>
      </c>
      <c r="D5" s="233"/>
      <c r="E5" s="167" t="s">
        <v>177</v>
      </c>
      <c r="F5" s="2"/>
      <c r="G5" s="2"/>
      <c r="H5" s="2"/>
      <c r="I5" s="1"/>
      <c r="J5" s="3"/>
      <c r="K5" s="225" t="s">
        <v>80</v>
      </c>
      <c r="L5" s="225"/>
      <c r="M5" s="65"/>
      <c r="N5" s="222" t="s">
        <v>438</v>
      </c>
      <c r="O5" s="222"/>
      <c r="Q5" s="194">
        <v>44217</v>
      </c>
      <c r="S5" s="194">
        <v>44266</v>
      </c>
    </row>
    <row r="6" spans="1:19">
      <c r="A6" s="255" t="s">
        <v>439</v>
      </c>
      <c r="B6" s="256"/>
      <c r="C6" s="256"/>
      <c r="D6" s="256"/>
      <c r="E6" s="1"/>
      <c r="F6" s="2"/>
      <c r="G6" s="2"/>
      <c r="H6" s="2"/>
      <c r="I6" s="1"/>
      <c r="J6" s="3"/>
      <c r="K6" s="245" t="s">
        <v>81</v>
      </c>
      <c r="L6" s="245"/>
      <c r="M6" s="64"/>
      <c r="N6" s="247">
        <f>L205</f>
        <v>169972.00999999995</v>
      </c>
      <c r="O6" s="247"/>
      <c r="Q6" s="194">
        <v>44266</v>
      </c>
      <c r="S6" s="194">
        <v>44356</v>
      </c>
    </row>
    <row r="7" spans="1:19">
      <c r="A7" s="257"/>
      <c r="B7" s="258"/>
      <c r="C7" s="258"/>
      <c r="D7" s="258"/>
      <c r="E7" s="4"/>
      <c r="F7" s="5"/>
      <c r="G7" s="5"/>
      <c r="H7" s="5"/>
      <c r="I7" s="4"/>
      <c r="J7" s="6"/>
      <c r="K7" s="225" t="s">
        <v>82</v>
      </c>
      <c r="L7" s="225"/>
      <c r="M7" s="225"/>
      <c r="N7" s="246">
        <f>N205</f>
        <v>89650.300000000017</v>
      </c>
      <c r="O7" s="247"/>
      <c r="Q7">
        <f>Q6-Q5</f>
        <v>49</v>
      </c>
      <c r="S7">
        <f>S6-S5</f>
        <v>90</v>
      </c>
    </row>
    <row r="8" spans="1:19">
      <c r="A8" s="53" t="s">
        <v>76</v>
      </c>
      <c r="B8" s="73" t="s">
        <v>176</v>
      </c>
      <c r="C8" s="53" t="s">
        <v>77</v>
      </c>
      <c r="D8" s="57">
        <v>44267</v>
      </c>
      <c r="E8" s="57">
        <v>44356</v>
      </c>
      <c r="F8" s="54"/>
      <c r="G8" s="54"/>
      <c r="H8" s="54"/>
      <c r="I8" s="55"/>
      <c r="J8" s="56"/>
      <c r="K8" s="226" t="s">
        <v>78</v>
      </c>
      <c r="L8" s="226"/>
      <c r="M8" s="55"/>
      <c r="N8" s="223">
        <f>N6-N7</f>
        <v>80321.709999999934</v>
      </c>
      <c r="O8" s="224"/>
    </row>
    <row r="9" spans="1:19">
      <c r="A9" s="240" t="s">
        <v>4</v>
      </c>
      <c r="B9" s="238" t="s">
        <v>5</v>
      </c>
      <c r="C9" s="229" t="s">
        <v>2</v>
      </c>
      <c r="D9" s="253" t="s">
        <v>3</v>
      </c>
      <c r="E9" s="218" t="s">
        <v>0</v>
      </c>
      <c r="F9" s="218"/>
      <c r="G9" s="219"/>
      <c r="H9" s="218"/>
      <c r="I9" s="218"/>
      <c r="J9" s="218"/>
      <c r="K9" s="250" t="s">
        <v>70</v>
      </c>
      <c r="L9" s="32"/>
      <c r="M9" s="34" t="s">
        <v>1</v>
      </c>
      <c r="N9" s="35"/>
      <c r="O9" s="250" t="s">
        <v>70</v>
      </c>
    </row>
    <row r="10" spans="1:19" ht="9.75" customHeight="1">
      <c r="A10" s="240"/>
      <c r="B10" s="239"/>
      <c r="C10" s="230"/>
      <c r="D10" s="254"/>
      <c r="E10" s="227" t="s">
        <v>68</v>
      </c>
      <c r="F10" s="33"/>
      <c r="G10" s="214" t="s">
        <v>83</v>
      </c>
      <c r="H10" s="105"/>
      <c r="I10" s="227" t="s">
        <v>69</v>
      </c>
      <c r="J10" s="259" t="s">
        <v>66</v>
      </c>
      <c r="K10" s="251"/>
      <c r="L10" s="229" t="s">
        <v>68</v>
      </c>
      <c r="M10" s="219" t="s">
        <v>69</v>
      </c>
      <c r="N10" s="219" t="s">
        <v>66</v>
      </c>
      <c r="O10" s="251"/>
    </row>
    <row r="11" spans="1:19" ht="11.25" customHeight="1">
      <c r="A11" s="240"/>
      <c r="B11" s="239"/>
      <c r="C11" s="230"/>
      <c r="D11" s="254"/>
      <c r="E11" s="227"/>
      <c r="F11" s="106"/>
      <c r="G11" s="214"/>
      <c r="H11" s="105"/>
      <c r="I11" s="227"/>
      <c r="J11" s="259"/>
      <c r="K11" s="251"/>
      <c r="L11" s="230"/>
      <c r="M11" s="227"/>
      <c r="N11" s="227"/>
      <c r="O11" s="251"/>
      <c r="R11">
        <f>177+89</f>
        <v>266</v>
      </c>
    </row>
    <row r="12" spans="1:19" ht="10.5" customHeight="1">
      <c r="A12" s="229"/>
      <c r="B12" s="239"/>
      <c r="C12" s="230"/>
      <c r="D12" s="254"/>
      <c r="E12" s="227"/>
      <c r="F12" s="107"/>
      <c r="G12" s="214"/>
      <c r="H12" s="108">
        <v>0.94</v>
      </c>
      <c r="I12" s="228"/>
      <c r="J12" s="260"/>
      <c r="K12" s="252"/>
      <c r="L12" s="231"/>
      <c r="M12" s="228"/>
      <c r="N12" s="228"/>
      <c r="O12" s="252"/>
    </row>
    <row r="13" spans="1:19">
      <c r="A13" s="109"/>
      <c r="B13" s="109"/>
      <c r="C13" s="109"/>
      <c r="D13" s="109"/>
      <c r="E13" s="109"/>
      <c r="F13" s="110"/>
      <c r="G13" s="110"/>
      <c r="H13" s="111"/>
      <c r="I13" s="36"/>
      <c r="J13" s="37"/>
      <c r="K13" s="58"/>
      <c r="L13" s="36"/>
      <c r="M13" s="36"/>
      <c r="N13" s="36"/>
      <c r="O13" s="112"/>
    </row>
    <row r="14" spans="1:19">
      <c r="A14" s="169">
        <v>1</v>
      </c>
      <c r="B14" s="168" t="s">
        <v>99</v>
      </c>
      <c r="C14" s="114"/>
      <c r="D14" s="115"/>
      <c r="E14" s="113"/>
      <c r="F14" s="116"/>
      <c r="G14" s="116"/>
      <c r="H14" s="117"/>
      <c r="I14" s="40"/>
      <c r="J14" s="41"/>
      <c r="K14" s="41"/>
      <c r="L14" s="42"/>
      <c r="M14" s="43"/>
      <c r="N14" s="43"/>
      <c r="O14" s="118">
        <f>SUM(O15:O15)</f>
        <v>0</v>
      </c>
    </row>
    <row r="15" spans="1:19" ht="25.5">
      <c r="A15" s="119" t="s">
        <v>6</v>
      </c>
      <c r="B15" s="120" t="s">
        <v>7</v>
      </c>
      <c r="C15" s="121" t="s">
        <v>8</v>
      </c>
      <c r="D15" s="170">
        <v>316.61453999999998</v>
      </c>
      <c r="E15" s="122">
        <v>4.5</v>
      </c>
      <c r="F15" s="123"/>
      <c r="G15" s="147">
        <v>4.5</v>
      </c>
      <c r="H15" s="39">
        <v>435.99</v>
      </c>
      <c r="I15" s="7">
        <v>0</v>
      </c>
      <c r="J15" s="130">
        <f>I15+G15</f>
        <v>4.5</v>
      </c>
      <c r="K15" s="47">
        <f>E15-J15</f>
        <v>0</v>
      </c>
      <c r="L15" s="7">
        <f>ROUND(E15*D15,2)</f>
        <v>1424.77</v>
      </c>
      <c r="M15" s="7">
        <f>ROUND(I15*D15,2)</f>
        <v>0</v>
      </c>
      <c r="N15" s="7">
        <f>ROUND(J15*D15,2)</f>
        <v>1424.77</v>
      </c>
      <c r="O15" s="131">
        <f>L15-N15</f>
        <v>0</v>
      </c>
    </row>
    <row r="16" spans="1:19">
      <c r="A16" s="119"/>
      <c r="B16" s="120"/>
      <c r="C16" s="121"/>
      <c r="D16" s="122"/>
      <c r="E16" s="122"/>
      <c r="F16" s="123"/>
      <c r="G16" s="38"/>
      <c r="H16" s="39"/>
      <c r="I16" s="7"/>
      <c r="J16" s="8"/>
      <c r="K16" s="47"/>
      <c r="L16" s="9">
        <f>SUM(L15:L15)</f>
        <v>1424.77</v>
      </c>
      <c r="M16" s="9">
        <f>SUM(M15:M15)</f>
        <v>0</v>
      </c>
      <c r="N16" s="9">
        <f>SUM(N15:N15)</f>
        <v>1424.77</v>
      </c>
      <c r="O16" s="124"/>
    </row>
    <row r="17" spans="1:15">
      <c r="A17" s="169">
        <v>2</v>
      </c>
      <c r="B17" s="168" t="s">
        <v>9</v>
      </c>
      <c r="C17" s="114"/>
      <c r="D17" s="115"/>
      <c r="E17" s="113"/>
      <c r="F17" s="116"/>
      <c r="G17" s="44"/>
      <c r="H17" s="45">
        <v>258.52999999999997</v>
      </c>
      <c r="I17" s="46"/>
      <c r="J17" s="47"/>
      <c r="K17" s="59"/>
      <c r="L17" s="42"/>
      <c r="M17" s="42"/>
      <c r="N17" s="42"/>
      <c r="O17" s="125">
        <f>SUM(O18:O19)</f>
        <v>0</v>
      </c>
    </row>
    <row r="18" spans="1:15" ht="25.5">
      <c r="A18" s="119" t="s">
        <v>10</v>
      </c>
      <c r="B18" s="120" t="s">
        <v>100</v>
      </c>
      <c r="C18" s="121" t="s">
        <v>11</v>
      </c>
      <c r="D18" s="170">
        <v>54.55</v>
      </c>
      <c r="E18" s="122">
        <v>8.76</v>
      </c>
      <c r="F18" s="123"/>
      <c r="G18" s="127">
        <v>8.76</v>
      </c>
      <c r="H18" s="128">
        <v>1664.68</v>
      </c>
      <c r="I18" s="129">
        <v>0</v>
      </c>
      <c r="J18" s="130">
        <f>I18+G18</f>
        <v>8.76</v>
      </c>
      <c r="K18" s="47">
        <f>E18-J18</f>
        <v>0</v>
      </c>
      <c r="L18" s="7">
        <f>ROUND(E18*D18,2)</f>
        <v>477.86</v>
      </c>
      <c r="M18" s="7">
        <f>ROUND(I18*D18,2)</f>
        <v>0</v>
      </c>
      <c r="N18" s="7">
        <f>ROUND(J18*D18,2)</f>
        <v>477.86</v>
      </c>
      <c r="O18" s="131">
        <f>L18-N18</f>
        <v>0</v>
      </c>
    </row>
    <row r="19" spans="1:15" ht="25.5">
      <c r="A19" s="119" t="s">
        <v>12</v>
      </c>
      <c r="B19" s="120" t="s">
        <v>101</v>
      </c>
      <c r="C19" s="121" t="s">
        <v>8</v>
      </c>
      <c r="D19" s="170">
        <v>4.4044439999999998</v>
      </c>
      <c r="E19" s="122">
        <v>14.6</v>
      </c>
      <c r="F19" s="123"/>
      <c r="G19" s="127">
        <v>14.6</v>
      </c>
      <c r="H19" s="39">
        <v>860.01</v>
      </c>
      <c r="I19" s="174">
        <v>0</v>
      </c>
      <c r="J19" s="130">
        <f>I19+G19</f>
        <v>14.6</v>
      </c>
      <c r="K19" s="47">
        <f t="shared" ref="K19" si="0">E19-J19</f>
        <v>0</v>
      </c>
      <c r="L19" s="7">
        <f>ROUND(E19*D19,2)</f>
        <v>64.3</v>
      </c>
      <c r="M19" s="7">
        <f>ROUND(I19*D19,2)</f>
        <v>0</v>
      </c>
      <c r="N19" s="7">
        <f>ROUND(J19*D19,2)</f>
        <v>64.3</v>
      </c>
      <c r="O19" s="131">
        <f t="shared" ref="O19" si="1">L19-N19</f>
        <v>0</v>
      </c>
    </row>
    <row r="20" spans="1:15">
      <c r="A20" s="119"/>
      <c r="B20" s="120"/>
      <c r="C20" s="121"/>
      <c r="D20" s="122"/>
      <c r="E20" s="122"/>
      <c r="F20" s="123"/>
      <c r="G20" s="123"/>
      <c r="H20" s="132"/>
      <c r="I20" s="7"/>
      <c r="J20" s="8"/>
      <c r="K20" s="47"/>
      <c r="L20" s="9">
        <f>SUM(L18)</f>
        <v>477.86</v>
      </c>
      <c r="M20" s="9">
        <f>SUM(M18:M19)</f>
        <v>0</v>
      </c>
      <c r="N20" s="9">
        <f>SUM(N18)</f>
        <v>477.86</v>
      </c>
      <c r="O20" s="112"/>
    </row>
    <row r="21" spans="1:15">
      <c r="A21" s="169">
        <v>3</v>
      </c>
      <c r="B21" s="168" t="s">
        <v>102</v>
      </c>
      <c r="C21" s="114"/>
      <c r="D21" s="115"/>
      <c r="E21" s="113"/>
      <c r="F21" s="116"/>
      <c r="G21" s="116"/>
      <c r="H21" s="117"/>
      <c r="I21" s="42"/>
      <c r="J21" s="47"/>
      <c r="K21" s="66"/>
      <c r="L21" s="42"/>
      <c r="M21" s="42"/>
      <c r="N21" s="42"/>
      <c r="O21" s="101">
        <f>SUM(O23:O40)</f>
        <v>0</v>
      </c>
    </row>
    <row r="22" spans="1:15">
      <c r="A22" s="138" t="s">
        <v>15</v>
      </c>
      <c r="B22" s="139" t="s">
        <v>103</v>
      </c>
      <c r="C22" s="140"/>
      <c r="D22" s="141"/>
      <c r="E22" s="141"/>
      <c r="F22" s="142"/>
      <c r="G22" s="51"/>
      <c r="H22" s="52">
        <v>42.63</v>
      </c>
      <c r="I22" s="48"/>
      <c r="J22" s="49"/>
      <c r="K22" s="49"/>
      <c r="L22" s="50">
        <f>SUM(L23:L33)</f>
        <v>3300.0999999999995</v>
      </c>
      <c r="M22" s="50"/>
      <c r="N22" s="50"/>
      <c r="O22" s="143"/>
    </row>
    <row r="23" spans="1:15" ht="25.5">
      <c r="A23" s="119" t="s">
        <v>104</v>
      </c>
      <c r="B23" s="133" t="s">
        <v>100</v>
      </c>
      <c r="C23" s="121" t="s">
        <v>11</v>
      </c>
      <c r="D23" s="170">
        <v>54.55</v>
      </c>
      <c r="E23" s="122">
        <v>4.13</v>
      </c>
      <c r="F23" s="123"/>
      <c r="G23" s="10">
        <v>4.13</v>
      </c>
      <c r="H23" s="39">
        <v>34.64</v>
      </c>
      <c r="I23" s="10">
        <v>0</v>
      </c>
      <c r="J23" s="130">
        <f>I23+G23</f>
        <v>4.13</v>
      </c>
      <c r="K23" s="47">
        <f t="shared" ref="K23:K40" si="2">E23-J23</f>
        <v>0</v>
      </c>
      <c r="L23" s="7">
        <f t="shared" ref="L23:L40" si="3">ROUND(E23*D23,2)</f>
        <v>225.29</v>
      </c>
      <c r="M23" s="7">
        <f t="shared" ref="M23:M25" si="4">ROUND(I23*D23,2)</f>
        <v>0</v>
      </c>
      <c r="N23" s="7">
        <f t="shared" ref="N23:N40" si="5">ROUND(J23*D23,2)</f>
        <v>225.29</v>
      </c>
      <c r="O23" s="134">
        <f t="shared" ref="O23:O40" si="6">L23-N23</f>
        <v>0</v>
      </c>
    </row>
    <row r="24" spans="1:15" ht="25.5">
      <c r="A24" s="119" t="s">
        <v>105</v>
      </c>
      <c r="B24" s="133" t="s">
        <v>101</v>
      </c>
      <c r="C24" s="121" t="s">
        <v>8</v>
      </c>
      <c r="D24" s="170">
        <v>4.4044439999999998</v>
      </c>
      <c r="E24" s="122">
        <v>3.93</v>
      </c>
      <c r="F24" s="123"/>
      <c r="G24" s="10">
        <v>3.93</v>
      </c>
      <c r="H24" s="39">
        <v>16.329999999999998</v>
      </c>
      <c r="I24" s="10">
        <v>0</v>
      </c>
      <c r="J24" s="130">
        <f t="shared" ref="J24:J40" si="7">I24+G24</f>
        <v>3.93</v>
      </c>
      <c r="K24" s="47">
        <f t="shared" si="2"/>
        <v>0</v>
      </c>
      <c r="L24" s="7">
        <f t="shared" si="3"/>
        <v>17.309999999999999</v>
      </c>
      <c r="M24" s="7">
        <f t="shared" si="4"/>
        <v>0</v>
      </c>
      <c r="N24" s="7">
        <f t="shared" si="5"/>
        <v>17.309999999999999</v>
      </c>
      <c r="O24" s="131">
        <f t="shared" si="6"/>
        <v>0</v>
      </c>
    </row>
    <row r="25" spans="1:15" ht="25.5">
      <c r="A25" s="119" t="s">
        <v>106</v>
      </c>
      <c r="B25" s="133" t="s">
        <v>112</v>
      </c>
      <c r="C25" s="121" t="s">
        <v>11</v>
      </c>
      <c r="D25" s="170">
        <v>539.16999999999996</v>
      </c>
      <c r="E25" s="122">
        <v>0.2</v>
      </c>
      <c r="F25" s="123"/>
      <c r="G25" s="7">
        <v>0.2</v>
      </c>
      <c r="H25" s="39">
        <v>12.26</v>
      </c>
      <c r="I25" s="10">
        <v>0</v>
      </c>
      <c r="J25" s="130">
        <f t="shared" si="7"/>
        <v>0.2</v>
      </c>
      <c r="K25" s="47">
        <f t="shared" si="2"/>
        <v>0</v>
      </c>
      <c r="L25" s="7">
        <f t="shared" si="3"/>
        <v>107.83</v>
      </c>
      <c r="M25" s="7">
        <f t="shared" si="4"/>
        <v>0</v>
      </c>
      <c r="N25" s="7">
        <f t="shared" si="5"/>
        <v>107.83</v>
      </c>
      <c r="O25" s="131">
        <f t="shared" si="6"/>
        <v>0</v>
      </c>
    </row>
    <row r="26" spans="1:15" ht="25.5">
      <c r="A26" s="119" t="s">
        <v>107</v>
      </c>
      <c r="B26" s="133" t="s">
        <v>113</v>
      </c>
      <c r="C26" s="121" t="s">
        <v>8</v>
      </c>
      <c r="D26" s="170">
        <v>45.741233999999999</v>
      </c>
      <c r="E26" s="122">
        <v>12.94</v>
      </c>
      <c r="F26" s="123"/>
      <c r="G26" s="7">
        <v>12.94</v>
      </c>
      <c r="H26" s="39"/>
      <c r="I26" s="10">
        <v>0</v>
      </c>
      <c r="J26" s="130">
        <f t="shared" si="7"/>
        <v>12.94</v>
      </c>
      <c r="K26" s="47">
        <f t="shared" si="2"/>
        <v>0</v>
      </c>
      <c r="L26" s="7">
        <f t="shared" si="3"/>
        <v>591.89</v>
      </c>
      <c r="M26" s="7">
        <f>ROUND(I26*D26,2)</f>
        <v>0</v>
      </c>
      <c r="N26" s="7">
        <f t="shared" si="5"/>
        <v>591.89</v>
      </c>
      <c r="O26" s="131">
        <f t="shared" si="6"/>
        <v>0</v>
      </c>
    </row>
    <row r="27" spans="1:15" ht="38.25">
      <c r="A27" s="119" t="s">
        <v>108</v>
      </c>
      <c r="B27" s="133" t="s">
        <v>120</v>
      </c>
      <c r="C27" s="121" t="s">
        <v>19</v>
      </c>
      <c r="D27" s="170">
        <v>10.337206</v>
      </c>
      <c r="E27" s="122">
        <v>16.8</v>
      </c>
      <c r="F27" s="123"/>
      <c r="G27" s="7">
        <v>16.8</v>
      </c>
      <c r="H27" s="39"/>
      <c r="I27" s="10">
        <v>0</v>
      </c>
      <c r="J27" s="130">
        <f t="shared" si="7"/>
        <v>16.8</v>
      </c>
      <c r="K27" s="47">
        <f t="shared" si="2"/>
        <v>0</v>
      </c>
      <c r="L27" s="7">
        <f t="shared" si="3"/>
        <v>173.67</v>
      </c>
      <c r="M27" s="7">
        <f t="shared" ref="M27:M40" si="8">ROUND(I27*D27,2)</f>
        <v>0</v>
      </c>
      <c r="N27" s="7">
        <f t="shared" si="5"/>
        <v>173.67</v>
      </c>
      <c r="O27" s="131">
        <f t="shared" si="6"/>
        <v>0</v>
      </c>
    </row>
    <row r="28" spans="1:15" ht="38.25">
      <c r="A28" s="119" t="s">
        <v>109</v>
      </c>
      <c r="B28" s="133" t="s">
        <v>121</v>
      </c>
      <c r="C28" s="121" t="s">
        <v>19</v>
      </c>
      <c r="D28" s="170">
        <v>8.4238</v>
      </c>
      <c r="E28" s="122">
        <v>73.5</v>
      </c>
      <c r="F28" s="123"/>
      <c r="G28" s="7">
        <v>73.5</v>
      </c>
      <c r="H28" s="39"/>
      <c r="I28" s="10">
        <v>0</v>
      </c>
      <c r="J28" s="130">
        <f t="shared" si="7"/>
        <v>73.5</v>
      </c>
      <c r="K28" s="47">
        <f t="shared" si="2"/>
        <v>0</v>
      </c>
      <c r="L28" s="7">
        <f t="shared" si="3"/>
        <v>619.15</v>
      </c>
      <c r="M28" s="7">
        <f t="shared" si="8"/>
        <v>0</v>
      </c>
      <c r="N28" s="7">
        <f t="shared" si="5"/>
        <v>619.15</v>
      </c>
      <c r="O28" s="131">
        <f t="shared" si="6"/>
        <v>0</v>
      </c>
    </row>
    <row r="29" spans="1:15" ht="38.25">
      <c r="A29" s="119" t="s">
        <v>110</v>
      </c>
      <c r="B29" s="133" t="s">
        <v>180</v>
      </c>
      <c r="C29" s="121" t="s">
        <v>19</v>
      </c>
      <c r="D29" s="170">
        <v>7.4370120000000002</v>
      </c>
      <c r="E29" s="122">
        <v>20.100000000000001</v>
      </c>
      <c r="F29" s="123"/>
      <c r="G29" s="7">
        <v>20.100000000000001</v>
      </c>
      <c r="H29" s="39"/>
      <c r="I29" s="10">
        <v>0</v>
      </c>
      <c r="J29" s="130">
        <f t="shared" si="7"/>
        <v>20.100000000000001</v>
      </c>
      <c r="K29" s="47">
        <f t="shared" si="2"/>
        <v>0</v>
      </c>
      <c r="L29" s="7">
        <f t="shared" si="3"/>
        <v>149.47999999999999</v>
      </c>
      <c r="M29" s="7">
        <f t="shared" si="8"/>
        <v>0</v>
      </c>
      <c r="N29" s="7">
        <f t="shared" si="5"/>
        <v>149.47999999999999</v>
      </c>
      <c r="O29" s="131">
        <f t="shared" si="6"/>
        <v>0</v>
      </c>
    </row>
    <row r="30" spans="1:15" ht="38.25">
      <c r="A30" s="119" t="s">
        <v>171</v>
      </c>
      <c r="B30" s="133" t="s">
        <v>119</v>
      </c>
      <c r="C30" s="121" t="s">
        <v>19</v>
      </c>
      <c r="D30" s="170">
        <v>12.707903999999999</v>
      </c>
      <c r="E30" s="122">
        <v>5.7</v>
      </c>
      <c r="F30" s="123"/>
      <c r="G30" s="7">
        <v>5.7</v>
      </c>
      <c r="H30" s="39"/>
      <c r="I30" s="10">
        <v>0</v>
      </c>
      <c r="J30" s="130">
        <f t="shared" si="7"/>
        <v>5.7</v>
      </c>
      <c r="K30" s="47">
        <f t="shared" si="2"/>
        <v>0</v>
      </c>
      <c r="L30" s="7">
        <f t="shared" si="3"/>
        <v>72.44</v>
      </c>
      <c r="M30" s="7">
        <f t="shared" si="8"/>
        <v>0</v>
      </c>
      <c r="N30" s="7">
        <f t="shared" si="5"/>
        <v>72.44</v>
      </c>
      <c r="O30" s="131">
        <f t="shared" si="6"/>
        <v>0</v>
      </c>
    </row>
    <row r="31" spans="1:15" ht="25.5">
      <c r="A31" s="119" t="s">
        <v>172</v>
      </c>
      <c r="B31" s="133" t="s">
        <v>114</v>
      </c>
      <c r="C31" s="121" t="s">
        <v>11</v>
      </c>
      <c r="D31" s="170">
        <v>334.18418000000003</v>
      </c>
      <c r="E31" s="122">
        <v>3.05</v>
      </c>
      <c r="F31" s="123"/>
      <c r="G31" s="7">
        <v>3.05</v>
      </c>
      <c r="H31" s="39"/>
      <c r="I31" s="10">
        <v>0</v>
      </c>
      <c r="J31" s="130">
        <f t="shared" si="7"/>
        <v>3.05</v>
      </c>
      <c r="K31" s="47">
        <f t="shared" si="2"/>
        <v>0</v>
      </c>
      <c r="L31" s="7">
        <f t="shared" si="3"/>
        <v>1019.26</v>
      </c>
      <c r="M31" s="7">
        <f t="shared" si="8"/>
        <v>0</v>
      </c>
      <c r="N31" s="7">
        <f t="shared" si="5"/>
        <v>1019.26</v>
      </c>
      <c r="O31" s="131">
        <f t="shared" si="6"/>
        <v>0</v>
      </c>
    </row>
    <row r="32" spans="1:15">
      <c r="A32" s="119" t="s">
        <v>173</v>
      </c>
      <c r="B32" s="133" t="s">
        <v>115</v>
      </c>
      <c r="C32" s="121" t="s">
        <v>11</v>
      </c>
      <c r="D32" s="170">
        <v>97.162515999999997</v>
      </c>
      <c r="E32" s="122">
        <v>3.05</v>
      </c>
      <c r="F32" s="123"/>
      <c r="G32" s="7">
        <v>3.05</v>
      </c>
      <c r="H32" s="39"/>
      <c r="I32" s="10">
        <v>0</v>
      </c>
      <c r="J32" s="130">
        <f t="shared" ref="J32" si="9">I32+G32</f>
        <v>3.05</v>
      </c>
      <c r="K32" s="47">
        <f t="shared" ref="K32" si="10">E32-J32</f>
        <v>0</v>
      </c>
      <c r="L32" s="7">
        <f t="shared" ref="L32" si="11">ROUND(E32*D32,2)</f>
        <v>296.35000000000002</v>
      </c>
      <c r="M32" s="7">
        <f t="shared" ref="M32" si="12">ROUND(I32*D32,2)</f>
        <v>0</v>
      </c>
      <c r="N32" s="7">
        <f t="shared" ref="N32" si="13">ROUND(J32*D32,2)</f>
        <v>296.35000000000002</v>
      </c>
      <c r="O32" s="131">
        <f t="shared" ref="O32" si="14">L32-N32</f>
        <v>0</v>
      </c>
    </row>
    <row r="33" spans="1:15">
      <c r="A33" s="119" t="s">
        <v>181</v>
      </c>
      <c r="B33" s="133" t="s">
        <v>182</v>
      </c>
      <c r="C33" s="121" t="s">
        <v>11</v>
      </c>
      <c r="D33" s="184">
        <v>31.168060000000001</v>
      </c>
      <c r="E33" s="122">
        <v>0.88</v>
      </c>
      <c r="F33" s="123"/>
      <c r="G33" s="7">
        <v>0.88</v>
      </c>
      <c r="H33" s="39"/>
      <c r="I33" s="10">
        <v>0</v>
      </c>
      <c r="J33" s="130">
        <f t="shared" si="7"/>
        <v>0.88</v>
      </c>
      <c r="K33" s="47">
        <f t="shared" si="2"/>
        <v>0</v>
      </c>
      <c r="L33" s="7">
        <f t="shared" si="3"/>
        <v>27.43</v>
      </c>
      <c r="M33" s="7">
        <f t="shared" si="8"/>
        <v>0</v>
      </c>
      <c r="N33" s="7">
        <f t="shared" si="5"/>
        <v>27.43</v>
      </c>
      <c r="O33" s="131">
        <f t="shared" si="6"/>
        <v>0</v>
      </c>
    </row>
    <row r="34" spans="1:15">
      <c r="A34" s="138" t="s">
        <v>16</v>
      </c>
      <c r="B34" s="139" t="s">
        <v>111</v>
      </c>
      <c r="C34" s="140"/>
      <c r="D34" s="141"/>
      <c r="E34" s="141"/>
      <c r="F34" s="142"/>
      <c r="G34" s="51"/>
      <c r="H34" s="52">
        <v>42.63</v>
      </c>
      <c r="I34" s="48"/>
      <c r="J34" s="49"/>
      <c r="K34" s="49"/>
      <c r="L34" s="50">
        <f>SUM(L35:L40)</f>
        <v>2132.6400000000003</v>
      </c>
      <c r="M34" s="50"/>
      <c r="N34" s="50"/>
      <c r="O34" s="143"/>
    </row>
    <row r="35" spans="1:15" ht="25.5">
      <c r="A35" s="119" t="s">
        <v>116</v>
      </c>
      <c r="B35" s="133" t="s">
        <v>160</v>
      </c>
      <c r="C35" s="121" t="s">
        <v>8</v>
      </c>
      <c r="D35" s="170">
        <v>51.216659999999997</v>
      </c>
      <c r="E35" s="122">
        <v>10.08</v>
      </c>
      <c r="F35" s="123"/>
      <c r="G35" s="7">
        <v>10.08</v>
      </c>
      <c r="H35" s="39"/>
      <c r="I35" s="7">
        <v>0</v>
      </c>
      <c r="J35" s="130">
        <f t="shared" si="7"/>
        <v>10.08</v>
      </c>
      <c r="K35" s="47">
        <f t="shared" si="2"/>
        <v>0</v>
      </c>
      <c r="L35" s="7">
        <f t="shared" si="3"/>
        <v>516.26</v>
      </c>
      <c r="M35" s="7">
        <f t="shared" si="8"/>
        <v>0</v>
      </c>
      <c r="N35" s="7">
        <f t="shared" si="5"/>
        <v>516.26</v>
      </c>
      <c r="O35" s="131">
        <f t="shared" si="6"/>
        <v>0</v>
      </c>
    </row>
    <row r="36" spans="1:15" ht="38.25">
      <c r="A36" s="119" t="s">
        <v>117</v>
      </c>
      <c r="B36" s="133" t="s">
        <v>119</v>
      </c>
      <c r="C36" s="121" t="s">
        <v>19</v>
      </c>
      <c r="D36" s="170">
        <v>12.455500000000001</v>
      </c>
      <c r="E36" s="122">
        <v>18.100000000000001</v>
      </c>
      <c r="F36" s="123"/>
      <c r="G36" s="7">
        <v>18.100000000000001</v>
      </c>
      <c r="H36" s="39"/>
      <c r="I36" s="7">
        <v>0</v>
      </c>
      <c r="J36" s="130">
        <f t="shared" si="7"/>
        <v>18.100000000000001</v>
      </c>
      <c r="K36" s="47">
        <f t="shared" si="2"/>
        <v>0</v>
      </c>
      <c r="L36" s="7">
        <f t="shared" si="3"/>
        <v>225.44</v>
      </c>
      <c r="M36" s="7">
        <f t="shared" si="8"/>
        <v>0</v>
      </c>
      <c r="N36" s="7">
        <f t="shared" si="5"/>
        <v>225.44</v>
      </c>
      <c r="O36" s="131">
        <f t="shared" si="6"/>
        <v>0</v>
      </c>
    </row>
    <row r="37" spans="1:15" ht="38.25">
      <c r="A37" s="119" t="s">
        <v>118</v>
      </c>
      <c r="B37" s="133" t="s">
        <v>120</v>
      </c>
      <c r="C37" s="121" t="s">
        <v>19</v>
      </c>
      <c r="D37" s="170">
        <v>10.216659999999999</v>
      </c>
      <c r="E37" s="122">
        <v>31</v>
      </c>
      <c r="F37" s="123"/>
      <c r="G37" s="7">
        <v>31</v>
      </c>
      <c r="H37" s="39"/>
      <c r="I37" s="7">
        <v>0</v>
      </c>
      <c r="J37" s="130">
        <f t="shared" si="7"/>
        <v>31</v>
      </c>
      <c r="K37" s="47">
        <f t="shared" si="2"/>
        <v>0</v>
      </c>
      <c r="L37" s="7">
        <f t="shared" si="3"/>
        <v>316.72000000000003</v>
      </c>
      <c r="M37" s="7">
        <f t="shared" si="8"/>
        <v>0</v>
      </c>
      <c r="N37" s="7">
        <f t="shared" si="5"/>
        <v>316.72000000000003</v>
      </c>
      <c r="O37" s="131">
        <f t="shared" si="6"/>
        <v>0</v>
      </c>
    </row>
    <row r="38" spans="1:15" ht="25.5">
      <c r="A38" s="119" t="s">
        <v>184</v>
      </c>
      <c r="B38" s="133" t="s">
        <v>114</v>
      </c>
      <c r="C38" s="121" t="s">
        <v>11</v>
      </c>
      <c r="D38" s="170">
        <v>334.18</v>
      </c>
      <c r="E38" s="122">
        <v>0.55000000000000004</v>
      </c>
      <c r="F38" s="123"/>
      <c r="G38" s="7">
        <v>0.55000000000000004</v>
      </c>
      <c r="H38" s="39"/>
      <c r="I38" s="7">
        <v>0</v>
      </c>
      <c r="J38" s="130">
        <f t="shared" si="7"/>
        <v>0.55000000000000004</v>
      </c>
      <c r="K38" s="47">
        <f t="shared" si="2"/>
        <v>0</v>
      </c>
      <c r="L38" s="7">
        <f t="shared" si="3"/>
        <v>183.8</v>
      </c>
      <c r="M38" s="7">
        <f t="shared" si="8"/>
        <v>0</v>
      </c>
      <c r="N38" s="7">
        <f t="shared" si="5"/>
        <v>183.8</v>
      </c>
      <c r="O38" s="131">
        <f t="shared" si="6"/>
        <v>0</v>
      </c>
    </row>
    <row r="39" spans="1:15">
      <c r="A39" s="119" t="s">
        <v>185</v>
      </c>
      <c r="B39" s="133" t="s">
        <v>115</v>
      </c>
      <c r="C39" s="121" t="s">
        <v>11</v>
      </c>
      <c r="D39" s="170">
        <v>97.18</v>
      </c>
      <c r="E39" s="122">
        <v>0.54990000000000006</v>
      </c>
      <c r="F39" s="123"/>
      <c r="G39" s="174">
        <v>0.54990000000000006</v>
      </c>
      <c r="H39" s="39"/>
      <c r="I39" s="7">
        <v>0</v>
      </c>
      <c r="J39" s="130">
        <f t="shared" si="7"/>
        <v>0.54990000000000006</v>
      </c>
      <c r="K39" s="47">
        <f t="shared" si="2"/>
        <v>0</v>
      </c>
      <c r="L39" s="7">
        <f t="shared" si="3"/>
        <v>53.44</v>
      </c>
      <c r="M39" s="7">
        <f t="shared" si="8"/>
        <v>0</v>
      </c>
      <c r="N39" s="7">
        <f t="shared" si="5"/>
        <v>53.44</v>
      </c>
      <c r="O39" s="131">
        <f t="shared" si="6"/>
        <v>0</v>
      </c>
    </row>
    <row r="40" spans="1:15" ht="25.5">
      <c r="A40" s="119" t="s">
        <v>186</v>
      </c>
      <c r="B40" s="133" t="s">
        <v>183</v>
      </c>
      <c r="C40" s="121" t="s">
        <v>13</v>
      </c>
      <c r="D40" s="170">
        <v>22.92455</v>
      </c>
      <c r="E40" s="122">
        <v>36.51</v>
      </c>
      <c r="F40" s="123"/>
      <c r="G40" s="7">
        <v>36.51</v>
      </c>
      <c r="H40" s="39"/>
      <c r="I40" s="7">
        <v>0</v>
      </c>
      <c r="J40" s="130">
        <f t="shared" si="7"/>
        <v>36.51</v>
      </c>
      <c r="K40" s="47">
        <f t="shared" si="2"/>
        <v>0</v>
      </c>
      <c r="L40" s="7">
        <f t="shared" si="3"/>
        <v>836.98</v>
      </c>
      <c r="M40" s="7">
        <f t="shared" si="8"/>
        <v>0</v>
      </c>
      <c r="N40" s="7">
        <f t="shared" si="5"/>
        <v>836.98</v>
      </c>
      <c r="O40" s="131">
        <f t="shared" si="6"/>
        <v>0</v>
      </c>
    </row>
    <row r="41" spans="1:15">
      <c r="A41" s="119"/>
      <c r="B41" s="133"/>
      <c r="C41" s="121"/>
      <c r="D41" s="122"/>
      <c r="E41" s="122"/>
      <c r="F41" s="123"/>
      <c r="G41" s="123"/>
      <c r="H41" s="132"/>
      <c r="I41" s="7"/>
      <c r="J41" s="8"/>
      <c r="K41" s="47"/>
      <c r="L41" s="9">
        <f>SUM(L22,L34)</f>
        <v>5432.74</v>
      </c>
      <c r="M41" s="9">
        <f>SUM(M22:M40)</f>
        <v>0</v>
      </c>
      <c r="N41" s="9">
        <f>SUM(N22:N40)</f>
        <v>5432.74</v>
      </c>
      <c r="O41" s="112"/>
    </row>
    <row r="42" spans="1:15">
      <c r="A42" s="169">
        <v>4</v>
      </c>
      <c r="B42" s="168" t="s">
        <v>122</v>
      </c>
      <c r="C42" s="114"/>
      <c r="D42" s="115"/>
      <c r="E42" s="113"/>
      <c r="F42" s="116"/>
      <c r="G42" s="116"/>
      <c r="H42" s="117"/>
      <c r="I42" s="42"/>
      <c r="J42" s="47"/>
      <c r="K42" s="59"/>
      <c r="L42" s="45"/>
      <c r="M42" s="42"/>
      <c r="N42" s="42"/>
      <c r="O42" s="102">
        <f>SUM(O43:O57)</f>
        <v>0</v>
      </c>
    </row>
    <row r="43" spans="1:15">
      <c r="A43" s="138" t="s">
        <v>17</v>
      </c>
      <c r="B43" s="139" t="s">
        <v>123</v>
      </c>
      <c r="C43" s="140"/>
      <c r="D43" s="141"/>
      <c r="E43" s="141"/>
      <c r="F43" s="142"/>
      <c r="G43" s="51"/>
      <c r="H43" s="52">
        <v>42.63</v>
      </c>
      <c r="I43" s="48"/>
      <c r="J43" s="49"/>
      <c r="K43" s="49"/>
      <c r="L43" s="50">
        <f>SUM(L44:L49)</f>
        <v>1681.3799999999999</v>
      </c>
      <c r="M43" s="50">
        <f>SUM(M44:M49)</f>
        <v>0</v>
      </c>
      <c r="N43" s="50">
        <f>SUM(N44:N49)</f>
        <v>1681.3799999999999</v>
      </c>
      <c r="O43" s="143"/>
    </row>
    <row r="44" spans="1:15" ht="51">
      <c r="A44" s="119" t="s">
        <v>124</v>
      </c>
      <c r="B44" s="133" t="s">
        <v>135</v>
      </c>
      <c r="C44" s="121" t="s">
        <v>8</v>
      </c>
      <c r="D44" s="170">
        <v>26.571100000000001</v>
      </c>
      <c r="E44" s="122">
        <v>18.72</v>
      </c>
      <c r="F44" s="123"/>
      <c r="G44" s="7">
        <v>18.72</v>
      </c>
      <c r="H44" s="132"/>
      <c r="I44" s="7">
        <v>0</v>
      </c>
      <c r="J44" s="8">
        <f>I44+G44</f>
        <v>18.72</v>
      </c>
      <c r="K44" s="47">
        <f t="shared" ref="K44:K49" si="15">E44-J44</f>
        <v>0</v>
      </c>
      <c r="L44" s="7">
        <f t="shared" ref="L44:L55" si="16">ROUND(E44*D44,2)</f>
        <v>497.41</v>
      </c>
      <c r="M44" s="7">
        <f t="shared" ref="M44:M55" si="17">ROUND(I44*D44,2)</f>
        <v>0</v>
      </c>
      <c r="N44" s="7">
        <f t="shared" ref="N44:N55" si="18">ROUND(J44*D44,2)</f>
        <v>497.41</v>
      </c>
      <c r="O44" s="131">
        <f t="shared" ref="O44:O49" si="19">L44-N44</f>
        <v>0</v>
      </c>
    </row>
    <row r="45" spans="1:15" ht="38.25">
      <c r="A45" s="119" t="s">
        <v>125</v>
      </c>
      <c r="B45" s="133" t="s">
        <v>121</v>
      </c>
      <c r="C45" s="121" t="s">
        <v>19</v>
      </c>
      <c r="D45" s="170">
        <v>8.2794000000000008</v>
      </c>
      <c r="E45" s="122">
        <v>38.200000000000003</v>
      </c>
      <c r="F45" s="123"/>
      <c r="G45" s="154">
        <v>38.200000000000003</v>
      </c>
      <c r="H45" s="39">
        <v>15.73</v>
      </c>
      <c r="I45" s="154">
        <v>0</v>
      </c>
      <c r="J45" s="8">
        <f t="shared" ref="J45:J49" si="20">I45+G45</f>
        <v>38.200000000000003</v>
      </c>
      <c r="K45" s="47">
        <f t="shared" si="15"/>
        <v>0</v>
      </c>
      <c r="L45" s="7">
        <f t="shared" si="16"/>
        <v>316.27</v>
      </c>
      <c r="M45" s="7">
        <f t="shared" si="17"/>
        <v>0</v>
      </c>
      <c r="N45" s="7">
        <f t="shared" si="18"/>
        <v>316.27</v>
      </c>
      <c r="O45" s="131">
        <f t="shared" si="19"/>
        <v>0</v>
      </c>
    </row>
    <row r="46" spans="1:15" ht="38.25">
      <c r="A46" s="119" t="s">
        <v>126</v>
      </c>
      <c r="B46" s="133" t="s">
        <v>119</v>
      </c>
      <c r="C46" s="121" t="s">
        <v>19</v>
      </c>
      <c r="D46" s="170">
        <v>12.4552</v>
      </c>
      <c r="E46" s="122">
        <v>21.8</v>
      </c>
      <c r="F46" s="123"/>
      <c r="G46" s="154">
        <v>21.8</v>
      </c>
      <c r="H46" s="39">
        <v>47.99</v>
      </c>
      <c r="I46" s="154">
        <v>0</v>
      </c>
      <c r="J46" s="8">
        <f t="shared" si="20"/>
        <v>21.8</v>
      </c>
      <c r="K46" s="47">
        <f t="shared" si="15"/>
        <v>0</v>
      </c>
      <c r="L46" s="7">
        <f t="shared" si="16"/>
        <v>271.52</v>
      </c>
      <c r="M46" s="7">
        <f t="shared" si="17"/>
        <v>0</v>
      </c>
      <c r="N46" s="7">
        <f t="shared" si="18"/>
        <v>271.52</v>
      </c>
      <c r="O46" s="131">
        <f t="shared" si="19"/>
        <v>0</v>
      </c>
    </row>
    <row r="47" spans="1:15" ht="38.25">
      <c r="A47" s="119" t="s">
        <v>127</v>
      </c>
      <c r="B47" s="133" t="s">
        <v>188</v>
      </c>
      <c r="C47" s="121" t="s">
        <v>19</v>
      </c>
      <c r="D47" s="170">
        <v>7.2686000000000002</v>
      </c>
      <c r="E47" s="122">
        <v>29.8</v>
      </c>
      <c r="F47" s="123"/>
      <c r="G47" s="154">
        <v>29.8</v>
      </c>
      <c r="H47" s="39"/>
      <c r="I47" s="154">
        <v>0</v>
      </c>
      <c r="J47" s="8">
        <f t="shared" si="20"/>
        <v>29.8</v>
      </c>
      <c r="K47" s="47">
        <f t="shared" si="15"/>
        <v>0</v>
      </c>
      <c r="L47" s="7">
        <f t="shared" si="16"/>
        <v>216.6</v>
      </c>
      <c r="M47" s="7">
        <f t="shared" si="17"/>
        <v>0</v>
      </c>
      <c r="N47" s="7">
        <f t="shared" si="18"/>
        <v>216.6</v>
      </c>
      <c r="O47" s="131">
        <f t="shared" si="19"/>
        <v>0</v>
      </c>
    </row>
    <row r="48" spans="1:15" ht="25.5">
      <c r="A48" s="119" t="s">
        <v>128</v>
      </c>
      <c r="B48" s="120" t="s">
        <v>114</v>
      </c>
      <c r="C48" s="121" t="s">
        <v>11</v>
      </c>
      <c r="D48" s="170">
        <v>334.18</v>
      </c>
      <c r="E48" s="122">
        <v>0.88</v>
      </c>
      <c r="F48" s="123"/>
      <c r="G48" s="154">
        <v>0.88</v>
      </c>
      <c r="H48" s="39">
        <v>938.58</v>
      </c>
      <c r="I48" s="154">
        <v>0</v>
      </c>
      <c r="J48" s="8">
        <f t="shared" si="20"/>
        <v>0.88</v>
      </c>
      <c r="K48" s="47">
        <f t="shared" si="15"/>
        <v>0</v>
      </c>
      <c r="L48" s="7">
        <f t="shared" si="16"/>
        <v>294.08</v>
      </c>
      <c r="M48" s="7">
        <f t="shared" si="17"/>
        <v>0</v>
      </c>
      <c r="N48" s="7">
        <f t="shared" si="18"/>
        <v>294.08</v>
      </c>
      <c r="O48" s="131">
        <f t="shared" si="19"/>
        <v>0</v>
      </c>
    </row>
    <row r="49" spans="1:15">
      <c r="A49" s="119" t="s">
        <v>187</v>
      </c>
      <c r="B49" s="133" t="s">
        <v>115</v>
      </c>
      <c r="C49" s="121" t="s">
        <v>11</v>
      </c>
      <c r="D49" s="170">
        <v>97.16</v>
      </c>
      <c r="E49" s="122">
        <v>0.88</v>
      </c>
      <c r="F49" s="123"/>
      <c r="G49" s="154">
        <v>0.88</v>
      </c>
      <c r="H49" s="132"/>
      <c r="I49" s="154">
        <v>0</v>
      </c>
      <c r="J49" s="8">
        <f t="shared" si="20"/>
        <v>0.88</v>
      </c>
      <c r="K49" s="47">
        <f t="shared" si="15"/>
        <v>0</v>
      </c>
      <c r="L49" s="7">
        <f t="shared" si="16"/>
        <v>85.5</v>
      </c>
      <c r="M49" s="7">
        <f t="shared" si="17"/>
        <v>0</v>
      </c>
      <c r="N49" s="7">
        <f t="shared" si="18"/>
        <v>85.5</v>
      </c>
      <c r="O49" s="134">
        <f t="shared" si="19"/>
        <v>0</v>
      </c>
    </row>
    <row r="50" spans="1:15">
      <c r="A50" s="138" t="s">
        <v>18</v>
      </c>
      <c r="B50" s="139" t="s">
        <v>129</v>
      </c>
      <c r="C50" s="140"/>
      <c r="D50" s="141"/>
      <c r="E50" s="141"/>
      <c r="F50" s="142"/>
      <c r="G50" s="51"/>
      <c r="H50" s="52">
        <v>42.63</v>
      </c>
      <c r="I50" s="48"/>
      <c r="J50" s="49"/>
      <c r="K50" s="49"/>
      <c r="L50" s="50">
        <f>SUM(L51:L57)</f>
        <v>1943.08</v>
      </c>
      <c r="M50" s="50">
        <f>SUM(M51:M57)</f>
        <v>0</v>
      </c>
      <c r="N50" s="50">
        <f>SUM(N51:N57)</f>
        <v>1943.08</v>
      </c>
      <c r="O50" s="143"/>
    </row>
    <row r="51" spans="1:15" ht="51">
      <c r="A51" s="119" t="s">
        <v>130</v>
      </c>
      <c r="B51" s="133" t="s">
        <v>135</v>
      </c>
      <c r="C51" s="121" t="s">
        <v>8</v>
      </c>
      <c r="D51" s="185">
        <v>26.571071999999997</v>
      </c>
      <c r="E51" s="122">
        <v>10.08</v>
      </c>
      <c r="F51" s="123"/>
      <c r="G51" s="7">
        <v>10.08</v>
      </c>
      <c r="H51" s="39">
        <v>938.58</v>
      </c>
      <c r="I51" s="7">
        <v>0</v>
      </c>
      <c r="J51" s="8">
        <f>G51+I51</f>
        <v>10.08</v>
      </c>
      <c r="K51" s="47">
        <f t="shared" ref="K51:K55" si="21">E51-J51</f>
        <v>0</v>
      </c>
      <c r="L51" s="7">
        <f t="shared" si="16"/>
        <v>267.83999999999997</v>
      </c>
      <c r="M51" s="7">
        <f t="shared" si="17"/>
        <v>0</v>
      </c>
      <c r="N51" s="7">
        <f t="shared" si="18"/>
        <v>267.83999999999997</v>
      </c>
      <c r="O51" s="131">
        <f t="shared" ref="O51:O55" si="22">L51-N51</f>
        <v>0</v>
      </c>
    </row>
    <row r="52" spans="1:15" ht="38.25">
      <c r="A52" s="119" t="s">
        <v>131</v>
      </c>
      <c r="B52" s="133" t="s">
        <v>119</v>
      </c>
      <c r="C52" s="121" t="s">
        <v>19</v>
      </c>
      <c r="D52" s="185">
        <v>12.45519</v>
      </c>
      <c r="E52" s="122">
        <v>18.100000000000001</v>
      </c>
      <c r="F52" s="123"/>
      <c r="G52" s="7">
        <v>18.100000000000001</v>
      </c>
      <c r="H52" s="39">
        <v>7.5</v>
      </c>
      <c r="I52" s="7">
        <v>0</v>
      </c>
      <c r="J52" s="8">
        <f>G52+I52</f>
        <v>18.100000000000001</v>
      </c>
      <c r="K52" s="47">
        <f t="shared" si="21"/>
        <v>0</v>
      </c>
      <c r="L52" s="7">
        <f t="shared" si="16"/>
        <v>225.44</v>
      </c>
      <c r="M52" s="7">
        <f t="shared" si="17"/>
        <v>0</v>
      </c>
      <c r="N52" s="7">
        <f t="shared" si="18"/>
        <v>225.44</v>
      </c>
      <c r="O52" s="131">
        <f t="shared" si="22"/>
        <v>0</v>
      </c>
    </row>
    <row r="53" spans="1:15" ht="38.25">
      <c r="A53" s="119" t="s">
        <v>132</v>
      </c>
      <c r="B53" s="133" t="s">
        <v>120</v>
      </c>
      <c r="C53" s="121" t="s">
        <v>19</v>
      </c>
      <c r="D53" s="185">
        <v>10.216866000000001</v>
      </c>
      <c r="E53" s="122">
        <v>33.6</v>
      </c>
      <c r="F53" s="123"/>
      <c r="G53" s="10">
        <v>33.6</v>
      </c>
      <c r="H53" s="132"/>
      <c r="I53" s="10">
        <v>0</v>
      </c>
      <c r="J53" s="8">
        <f t="shared" ref="J53:J55" si="23">G53+I53</f>
        <v>33.6</v>
      </c>
      <c r="K53" s="47">
        <f t="shared" si="21"/>
        <v>0</v>
      </c>
      <c r="L53" s="7">
        <f t="shared" si="16"/>
        <v>343.29</v>
      </c>
      <c r="M53" s="7">
        <f t="shared" si="17"/>
        <v>0</v>
      </c>
      <c r="N53" s="7">
        <f t="shared" si="18"/>
        <v>343.29</v>
      </c>
      <c r="O53" s="131">
        <f t="shared" si="22"/>
        <v>0</v>
      </c>
    </row>
    <row r="54" spans="1:15" ht="38.25">
      <c r="A54" s="119" t="s">
        <v>189</v>
      </c>
      <c r="B54" s="133" t="s">
        <v>121</v>
      </c>
      <c r="C54" s="121" t="s">
        <v>19</v>
      </c>
      <c r="D54" s="185">
        <v>8.2793919999999996</v>
      </c>
      <c r="E54" s="122">
        <v>3.9</v>
      </c>
      <c r="F54" s="123"/>
      <c r="G54" s="10">
        <v>3.9</v>
      </c>
      <c r="H54" s="132"/>
      <c r="I54" s="10">
        <v>0</v>
      </c>
      <c r="J54" s="8">
        <f t="shared" si="23"/>
        <v>3.9</v>
      </c>
      <c r="K54" s="47">
        <f t="shared" si="21"/>
        <v>0</v>
      </c>
      <c r="L54" s="7">
        <f t="shared" si="16"/>
        <v>32.29</v>
      </c>
      <c r="M54" s="7">
        <f t="shared" si="17"/>
        <v>0</v>
      </c>
      <c r="N54" s="7">
        <f t="shared" si="18"/>
        <v>32.29</v>
      </c>
      <c r="O54" s="131">
        <f t="shared" si="22"/>
        <v>0</v>
      </c>
    </row>
    <row r="55" spans="1:15" ht="25.5">
      <c r="A55" s="119" t="s">
        <v>133</v>
      </c>
      <c r="B55" s="133" t="s">
        <v>114</v>
      </c>
      <c r="C55" s="121" t="s">
        <v>11</v>
      </c>
      <c r="D55" s="185">
        <v>334.18417999999997</v>
      </c>
      <c r="E55" s="122">
        <v>0.55000000000000004</v>
      </c>
      <c r="F55" s="123"/>
      <c r="G55" s="10">
        <v>0.55000000000000004</v>
      </c>
      <c r="H55" s="132"/>
      <c r="I55" s="10">
        <v>0</v>
      </c>
      <c r="J55" s="8">
        <f t="shared" si="23"/>
        <v>0.55000000000000004</v>
      </c>
      <c r="K55" s="47">
        <f t="shared" si="21"/>
        <v>0</v>
      </c>
      <c r="L55" s="7">
        <f t="shared" si="16"/>
        <v>183.8</v>
      </c>
      <c r="M55" s="7">
        <f t="shared" si="17"/>
        <v>0</v>
      </c>
      <c r="N55" s="7">
        <f t="shared" si="18"/>
        <v>183.8</v>
      </c>
      <c r="O55" s="134">
        <f t="shared" si="22"/>
        <v>0</v>
      </c>
    </row>
    <row r="56" spans="1:15">
      <c r="A56" s="119" t="s">
        <v>134</v>
      </c>
      <c r="B56" s="133" t="s">
        <v>115</v>
      </c>
      <c r="C56" s="121" t="s">
        <v>11</v>
      </c>
      <c r="D56" s="185">
        <v>97.162515999999997</v>
      </c>
      <c r="E56" s="122">
        <v>0.55000000000000004</v>
      </c>
      <c r="F56" s="123"/>
      <c r="G56" s="10">
        <v>0.55000000000000004</v>
      </c>
      <c r="H56" s="132"/>
      <c r="I56" s="10">
        <v>0</v>
      </c>
      <c r="J56" s="8">
        <f t="shared" ref="J56" si="24">G56+I56</f>
        <v>0.55000000000000004</v>
      </c>
      <c r="K56" s="47">
        <f t="shared" ref="K56:K68" si="25">E56-J56</f>
        <v>0</v>
      </c>
      <c r="L56" s="7">
        <f t="shared" ref="L56:L68" si="26">ROUND(E56*D56,2)</f>
        <v>53.44</v>
      </c>
      <c r="M56" s="7">
        <f t="shared" ref="M56:M68" si="27">ROUND(I56*D56,2)</f>
        <v>0</v>
      </c>
      <c r="N56" s="7">
        <f t="shared" ref="N56:N68" si="28">ROUND(J56*D56,2)</f>
        <v>53.44</v>
      </c>
      <c r="O56" s="134">
        <f t="shared" ref="O56:O68" si="29">L56-N56</f>
        <v>0</v>
      </c>
    </row>
    <row r="57" spans="1:15" ht="25.5">
      <c r="A57" s="119" t="s">
        <v>190</v>
      </c>
      <c r="B57" s="133" t="s">
        <v>183</v>
      </c>
      <c r="C57" s="121" t="s">
        <v>13</v>
      </c>
      <c r="D57" s="185">
        <v>22.924770000000002</v>
      </c>
      <c r="E57" s="122">
        <v>36.51</v>
      </c>
      <c r="F57" s="123"/>
      <c r="G57" s="7">
        <v>36.51</v>
      </c>
      <c r="H57" s="39"/>
      <c r="I57" s="7">
        <v>0</v>
      </c>
      <c r="J57" s="130">
        <f t="shared" ref="J57:J61" si="30">I57+G57</f>
        <v>36.51</v>
      </c>
      <c r="K57" s="47">
        <f t="shared" si="25"/>
        <v>0</v>
      </c>
      <c r="L57" s="7">
        <f t="shared" si="26"/>
        <v>836.98</v>
      </c>
      <c r="M57" s="7">
        <f t="shared" si="27"/>
        <v>0</v>
      </c>
      <c r="N57" s="7">
        <f t="shared" si="28"/>
        <v>836.98</v>
      </c>
      <c r="O57" s="131">
        <f t="shared" si="29"/>
        <v>0</v>
      </c>
    </row>
    <row r="58" spans="1:15">
      <c r="A58" s="138" t="s">
        <v>191</v>
      </c>
      <c r="B58" s="139" t="s">
        <v>192</v>
      </c>
      <c r="C58" s="140"/>
      <c r="D58" s="141"/>
      <c r="E58" s="141"/>
      <c r="F58" s="142"/>
      <c r="G58" s="51"/>
      <c r="H58" s="52">
        <v>42.63</v>
      </c>
      <c r="I58" s="48"/>
      <c r="J58" s="49"/>
      <c r="K58" s="49"/>
      <c r="L58" s="50">
        <f>SUM(L59:L61)</f>
        <v>954.3</v>
      </c>
      <c r="M58" s="50">
        <f t="shared" ref="M58:N58" si="31">SUM(M59:M61)</f>
        <v>0</v>
      </c>
      <c r="N58" s="50">
        <f t="shared" si="31"/>
        <v>954.3</v>
      </c>
      <c r="O58" s="143"/>
    </row>
    <row r="59" spans="1:15" ht="25.5">
      <c r="A59" s="119" t="s">
        <v>193</v>
      </c>
      <c r="B59" s="133" t="s">
        <v>194</v>
      </c>
      <c r="C59" s="121" t="s">
        <v>13</v>
      </c>
      <c r="D59" s="185">
        <v>47.028872</v>
      </c>
      <c r="E59" s="122">
        <v>2.4</v>
      </c>
      <c r="F59" s="123"/>
      <c r="G59" s="7">
        <v>2.4</v>
      </c>
      <c r="H59" s="39"/>
      <c r="I59" s="7"/>
      <c r="J59" s="130">
        <f t="shared" si="30"/>
        <v>2.4</v>
      </c>
      <c r="K59" s="47">
        <f t="shared" si="25"/>
        <v>0</v>
      </c>
      <c r="L59" s="7">
        <f t="shared" si="26"/>
        <v>112.87</v>
      </c>
      <c r="M59" s="7">
        <f t="shared" si="27"/>
        <v>0</v>
      </c>
      <c r="N59" s="7">
        <f t="shared" si="28"/>
        <v>112.87</v>
      </c>
      <c r="O59" s="131">
        <f t="shared" si="29"/>
        <v>0</v>
      </c>
    </row>
    <row r="60" spans="1:15" ht="25.5">
      <c r="A60" s="119" t="s">
        <v>195</v>
      </c>
      <c r="B60" s="133" t="s">
        <v>196</v>
      </c>
      <c r="C60" s="121" t="s">
        <v>13</v>
      </c>
      <c r="D60" s="185">
        <v>44.790548000000001</v>
      </c>
      <c r="E60" s="122">
        <v>2.4</v>
      </c>
      <c r="F60" s="123"/>
      <c r="G60" s="7">
        <v>2.4</v>
      </c>
      <c r="H60" s="39"/>
      <c r="I60" s="7"/>
      <c r="J60" s="130">
        <f t="shared" si="30"/>
        <v>2.4</v>
      </c>
      <c r="K60" s="47">
        <f t="shared" si="25"/>
        <v>0</v>
      </c>
      <c r="L60" s="7">
        <f t="shared" si="26"/>
        <v>107.5</v>
      </c>
      <c r="M60" s="7">
        <f t="shared" si="27"/>
        <v>0</v>
      </c>
      <c r="N60" s="7">
        <f t="shared" si="28"/>
        <v>107.5</v>
      </c>
      <c r="O60" s="131">
        <f t="shared" si="29"/>
        <v>0</v>
      </c>
    </row>
    <row r="61" spans="1:15" ht="25.5">
      <c r="A61" s="119" t="s">
        <v>197</v>
      </c>
      <c r="B61" s="133" t="s">
        <v>198</v>
      </c>
      <c r="C61" s="121" t="s">
        <v>13</v>
      </c>
      <c r="D61" s="185">
        <v>46.451240000000006</v>
      </c>
      <c r="E61" s="122">
        <v>15.8</v>
      </c>
      <c r="F61" s="123"/>
      <c r="G61" s="7">
        <v>15.8</v>
      </c>
      <c r="H61" s="39"/>
      <c r="I61" s="7"/>
      <c r="J61" s="130">
        <f t="shared" si="30"/>
        <v>15.8</v>
      </c>
      <c r="K61" s="47">
        <f t="shared" si="25"/>
        <v>0</v>
      </c>
      <c r="L61" s="7">
        <f t="shared" si="26"/>
        <v>733.93</v>
      </c>
      <c r="M61" s="7">
        <f t="shared" si="27"/>
        <v>0</v>
      </c>
      <c r="N61" s="7">
        <f t="shared" si="28"/>
        <v>733.93</v>
      </c>
      <c r="O61" s="131">
        <f t="shared" si="29"/>
        <v>0</v>
      </c>
    </row>
    <row r="62" spans="1:15">
      <c r="A62" s="138" t="s">
        <v>199</v>
      </c>
      <c r="B62" s="139" t="s">
        <v>379</v>
      </c>
      <c r="C62" s="140"/>
      <c r="D62" s="141"/>
      <c r="E62" s="141"/>
      <c r="F62" s="142"/>
      <c r="G62" s="51"/>
      <c r="H62" s="52">
        <v>42.63</v>
      </c>
      <c r="I62" s="48"/>
      <c r="J62" s="49"/>
      <c r="K62" s="49"/>
      <c r="L62" s="50">
        <f t="shared" ref="L62:M62" si="32">SUM(L63:L68)</f>
        <v>1630.21</v>
      </c>
      <c r="M62" s="50">
        <f t="shared" si="32"/>
        <v>0</v>
      </c>
      <c r="N62" s="50">
        <f>SUM(N63:N68)</f>
        <v>1630.21</v>
      </c>
      <c r="O62" s="143"/>
    </row>
    <row r="63" spans="1:15" ht="25.5">
      <c r="A63" s="119" t="s">
        <v>200</v>
      </c>
      <c r="B63" s="133" t="s">
        <v>206</v>
      </c>
      <c r="C63" s="186" t="s">
        <v>8</v>
      </c>
      <c r="D63" s="185">
        <v>31.661453999999999</v>
      </c>
      <c r="E63" s="187">
        <v>11.06</v>
      </c>
      <c r="F63" s="123"/>
      <c r="G63" s="7">
        <v>11.06</v>
      </c>
      <c r="H63" s="39"/>
      <c r="I63" s="7"/>
      <c r="J63" s="130">
        <f>SUM(G63:I63)</f>
        <v>11.06</v>
      </c>
      <c r="K63" s="47">
        <f t="shared" si="25"/>
        <v>0</v>
      </c>
      <c r="L63" s="7">
        <f t="shared" si="26"/>
        <v>350.18</v>
      </c>
      <c r="M63" s="7">
        <f t="shared" si="27"/>
        <v>0</v>
      </c>
      <c r="N63" s="7">
        <f t="shared" si="28"/>
        <v>350.18</v>
      </c>
      <c r="O63" s="131">
        <f t="shared" si="29"/>
        <v>0</v>
      </c>
    </row>
    <row r="64" spans="1:15" ht="38.25">
      <c r="A64" s="119" t="s">
        <v>201</v>
      </c>
      <c r="B64" s="133" t="s">
        <v>207</v>
      </c>
      <c r="C64" s="186" t="s">
        <v>211</v>
      </c>
      <c r="D64" s="185">
        <v>10.589920000000001</v>
      </c>
      <c r="E64" s="187">
        <v>17.8</v>
      </c>
      <c r="F64" s="123"/>
      <c r="G64" s="7">
        <v>17.8</v>
      </c>
      <c r="H64" s="39"/>
      <c r="I64" s="7"/>
      <c r="J64" s="130">
        <f t="shared" ref="J64:J68" si="33">SUM(G64:I64)</f>
        <v>17.8</v>
      </c>
      <c r="K64" s="47">
        <f t="shared" si="25"/>
        <v>0</v>
      </c>
      <c r="L64" s="7">
        <f t="shared" si="26"/>
        <v>188.5</v>
      </c>
      <c r="M64" s="7">
        <f t="shared" si="27"/>
        <v>0</v>
      </c>
      <c r="N64" s="7">
        <f t="shared" si="28"/>
        <v>188.5</v>
      </c>
      <c r="O64" s="131">
        <f t="shared" si="29"/>
        <v>0</v>
      </c>
    </row>
    <row r="65" spans="1:18" ht="38.25">
      <c r="A65" s="119" t="s">
        <v>202</v>
      </c>
      <c r="B65" s="133" t="s">
        <v>208</v>
      </c>
      <c r="C65" s="186" t="s">
        <v>211</v>
      </c>
      <c r="D65" s="185">
        <v>9.0977040000000002</v>
      </c>
      <c r="E65" s="187">
        <v>12.4</v>
      </c>
      <c r="F65" s="123"/>
      <c r="G65" s="7">
        <v>12.4</v>
      </c>
      <c r="H65" s="39"/>
      <c r="I65" s="7"/>
      <c r="J65" s="130">
        <f t="shared" si="33"/>
        <v>12.4</v>
      </c>
      <c r="K65" s="47">
        <f t="shared" si="25"/>
        <v>0</v>
      </c>
      <c r="L65" s="7">
        <f t="shared" si="26"/>
        <v>112.81</v>
      </c>
      <c r="M65" s="7">
        <f t="shared" si="27"/>
        <v>0</v>
      </c>
      <c r="N65" s="7">
        <f t="shared" si="28"/>
        <v>112.81</v>
      </c>
      <c r="O65" s="131">
        <f t="shared" si="29"/>
        <v>0</v>
      </c>
    </row>
    <row r="66" spans="1:18" ht="38.25">
      <c r="A66" s="119" t="s">
        <v>203</v>
      </c>
      <c r="B66" s="133" t="s">
        <v>209</v>
      </c>
      <c r="C66" s="186" t="s">
        <v>211</v>
      </c>
      <c r="D66" s="185">
        <v>7.4129440000000004</v>
      </c>
      <c r="E66" s="187">
        <v>58.6</v>
      </c>
      <c r="F66" s="123"/>
      <c r="G66" s="7">
        <v>58.6</v>
      </c>
      <c r="H66" s="39"/>
      <c r="I66" s="7"/>
      <c r="J66" s="130">
        <f t="shared" si="33"/>
        <v>58.6</v>
      </c>
      <c r="K66" s="47">
        <f t="shared" si="25"/>
        <v>0</v>
      </c>
      <c r="L66" s="7">
        <f t="shared" si="26"/>
        <v>434.4</v>
      </c>
      <c r="M66" s="7">
        <f t="shared" si="27"/>
        <v>0</v>
      </c>
      <c r="N66" s="7">
        <f t="shared" si="28"/>
        <v>434.4</v>
      </c>
      <c r="O66" s="131">
        <f t="shared" si="29"/>
        <v>0</v>
      </c>
    </row>
    <row r="67" spans="1:18" ht="25.5">
      <c r="A67" s="119" t="s">
        <v>204</v>
      </c>
      <c r="B67" s="133" t="s">
        <v>114</v>
      </c>
      <c r="C67" s="186" t="s">
        <v>11</v>
      </c>
      <c r="D67" s="185">
        <v>334.18417999999997</v>
      </c>
      <c r="E67" s="187">
        <v>1.1100000000000001</v>
      </c>
      <c r="F67" s="123"/>
      <c r="G67" s="7">
        <v>1.1100000000000001</v>
      </c>
      <c r="H67" s="39"/>
      <c r="I67" s="7"/>
      <c r="J67" s="130">
        <f t="shared" si="33"/>
        <v>1.1100000000000001</v>
      </c>
      <c r="K67" s="47">
        <f t="shared" si="25"/>
        <v>0</v>
      </c>
      <c r="L67" s="7">
        <f t="shared" si="26"/>
        <v>370.94</v>
      </c>
      <c r="M67" s="7">
        <f t="shared" si="27"/>
        <v>0</v>
      </c>
      <c r="N67" s="7">
        <f t="shared" si="28"/>
        <v>370.94</v>
      </c>
      <c r="O67" s="131">
        <f t="shared" si="29"/>
        <v>0</v>
      </c>
    </row>
    <row r="68" spans="1:18" ht="25.5">
      <c r="A68" s="119" t="s">
        <v>205</v>
      </c>
      <c r="B68" s="133" t="s">
        <v>210</v>
      </c>
      <c r="C68" s="186" t="s">
        <v>11</v>
      </c>
      <c r="D68" s="185">
        <v>156.20132000000001</v>
      </c>
      <c r="E68" s="187">
        <v>1.1100000000000001</v>
      </c>
      <c r="F68" s="123"/>
      <c r="G68" s="7">
        <v>1.1100000000000001</v>
      </c>
      <c r="H68" s="39"/>
      <c r="I68" s="7"/>
      <c r="J68" s="130">
        <f t="shared" si="33"/>
        <v>1.1100000000000001</v>
      </c>
      <c r="K68" s="47">
        <f t="shared" si="25"/>
        <v>0</v>
      </c>
      <c r="L68" s="7">
        <f t="shared" si="26"/>
        <v>173.38</v>
      </c>
      <c r="M68" s="7">
        <f t="shared" si="27"/>
        <v>0</v>
      </c>
      <c r="N68" s="7">
        <f t="shared" si="28"/>
        <v>173.38</v>
      </c>
      <c r="O68" s="131">
        <f t="shared" si="29"/>
        <v>0</v>
      </c>
    </row>
    <row r="69" spans="1:18">
      <c r="A69" s="119"/>
      <c r="B69" s="133"/>
      <c r="C69" s="121"/>
      <c r="D69" s="122"/>
      <c r="E69" s="122"/>
      <c r="F69" s="123"/>
      <c r="G69" s="38"/>
      <c r="H69" s="39"/>
      <c r="I69" s="10"/>
      <c r="J69" s="8"/>
      <c r="K69" s="47"/>
      <c r="L69" s="9">
        <f>SUM(L50,L43,L58,L62)</f>
        <v>6208.97</v>
      </c>
      <c r="M69" s="9">
        <f>SUM(M50,M43,M62,M58)</f>
        <v>0</v>
      </c>
      <c r="N69" s="9">
        <f>SUM(N50,N43,N62,N58)</f>
        <v>6208.97</v>
      </c>
      <c r="O69" s="112"/>
      <c r="Q69">
        <v>3624.46</v>
      </c>
      <c r="R69">
        <v>2584.5100000000002</v>
      </c>
    </row>
    <row r="70" spans="1:18">
      <c r="A70" s="169">
        <v>5</v>
      </c>
      <c r="B70" s="168" t="s">
        <v>20</v>
      </c>
      <c r="C70" s="114"/>
      <c r="D70" s="115"/>
      <c r="E70" s="113"/>
      <c r="F70" s="116"/>
      <c r="G70" s="44"/>
      <c r="H70" s="45">
        <v>938.58</v>
      </c>
      <c r="I70" s="46"/>
      <c r="J70" s="47"/>
      <c r="K70" s="59"/>
      <c r="L70" s="42"/>
      <c r="M70" s="42"/>
      <c r="N70" s="42"/>
      <c r="O70" s="102">
        <f>SUM(O71:O71)</f>
        <v>0</v>
      </c>
      <c r="R70">
        <f>SUM(Q69:R69)</f>
        <v>6208.97</v>
      </c>
    </row>
    <row r="71" spans="1:18" ht="51">
      <c r="A71" s="119" t="s">
        <v>21</v>
      </c>
      <c r="B71" s="120" t="s">
        <v>136</v>
      </c>
      <c r="C71" s="121" t="s">
        <v>8</v>
      </c>
      <c r="D71" s="185">
        <v>55.873862000000003</v>
      </c>
      <c r="E71" s="187">
        <v>153.63999999999999</v>
      </c>
      <c r="F71" s="123"/>
      <c r="G71" s="127">
        <v>153.63999999999999</v>
      </c>
      <c r="H71" s="132"/>
      <c r="I71" s="10">
        <v>0</v>
      </c>
      <c r="J71" s="8">
        <f t="shared" ref="J71" si="34">G71+I71</f>
        <v>153.63999999999999</v>
      </c>
      <c r="K71" s="47">
        <f>E71-J71</f>
        <v>0</v>
      </c>
      <c r="L71" s="7">
        <f>ROUND(E71*D71,2)</f>
        <v>8584.4599999999991</v>
      </c>
      <c r="M71" s="7">
        <f>ROUND(I71*D71,2)</f>
        <v>0</v>
      </c>
      <c r="N71" s="7">
        <f>ROUND(J71*D71,2)</f>
        <v>8584.4599999999991</v>
      </c>
      <c r="O71" s="131">
        <f t="shared" ref="O71" si="35">L71-N71</f>
        <v>0</v>
      </c>
    </row>
    <row r="72" spans="1:18">
      <c r="A72" s="119"/>
      <c r="B72" s="120"/>
      <c r="C72" s="121"/>
      <c r="D72" s="122"/>
      <c r="E72" s="122"/>
      <c r="F72" s="123"/>
      <c r="G72" s="38"/>
      <c r="H72" s="132"/>
      <c r="I72" s="10"/>
      <c r="J72" s="8"/>
      <c r="K72" s="47"/>
      <c r="L72" s="9">
        <f>SUM(L71:L71)</f>
        <v>8584.4599999999991</v>
      </c>
      <c r="M72" s="9">
        <f>SUM(M71:M71)</f>
        <v>0</v>
      </c>
      <c r="N72" s="9">
        <f>SUM(N71:N71)</f>
        <v>8584.4599999999991</v>
      </c>
      <c r="O72" s="112"/>
    </row>
    <row r="73" spans="1:18">
      <c r="A73" s="169">
        <v>6</v>
      </c>
      <c r="B73" s="168" t="s">
        <v>14</v>
      </c>
      <c r="C73" s="114"/>
      <c r="D73" s="115"/>
      <c r="E73" s="113"/>
      <c r="F73" s="116"/>
      <c r="G73" s="44"/>
      <c r="H73" s="45">
        <v>85.18</v>
      </c>
      <c r="I73" s="46"/>
      <c r="J73" s="47"/>
      <c r="K73" s="59"/>
      <c r="L73" s="42"/>
      <c r="M73" s="42"/>
      <c r="N73" s="42"/>
      <c r="O73" s="102">
        <f>SUM(O74:O77)</f>
        <v>9409.48</v>
      </c>
    </row>
    <row r="74" spans="1:18" ht="25.5">
      <c r="A74" s="119" t="s">
        <v>22</v>
      </c>
      <c r="B74" s="133" t="s">
        <v>139</v>
      </c>
      <c r="C74" s="121" t="s">
        <v>8</v>
      </c>
      <c r="D74" s="185">
        <v>29.772116</v>
      </c>
      <c r="E74" s="187">
        <v>316.05</v>
      </c>
      <c r="F74" s="123"/>
      <c r="G74" s="123">
        <v>0</v>
      </c>
      <c r="H74" s="132"/>
      <c r="I74" s="10">
        <v>0</v>
      </c>
      <c r="J74" s="8">
        <f>I74+G74</f>
        <v>0</v>
      </c>
      <c r="K74" s="47">
        <f t="shared" ref="K74:K77" si="36">E74-J74</f>
        <v>316.05</v>
      </c>
      <c r="L74" s="172">
        <f>ROUND(E74*D74,2)</f>
        <v>9409.48</v>
      </c>
      <c r="M74" s="7">
        <f>ROUND(I74*D74,2)</f>
        <v>0</v>
      </c>
      <c r="N74" s="7">
        <f>ROUND(J74*D74,2)</f>
        <v>0</v>
      </c>
      <c r="O74" s="134">
        <f t="shared" ref="O74:O77" si="37">L74-N74</f>
        <v>9409.48</v>
      </c>
    </row>
    <row r="75" spans="1:18" ht="25.5">
      <c r="A75" s="119" t="s">
        <v>23</v>
      </c>
      <c r="B75" s="133" t="s">
        <v>140</v>
      </c>
      <c r="C75" s="121" t="s">
        <v>13</v>
      </c>
      <c r="D75" s="185">
        <v>42.492054000000003</v>
      </c>
      <c r="E75" s="187">
        <v>16</v>
      </c>
      <c r="F75" s="123"/>
      <c r="G75" s="8">
        <v>10.96</v>
      </c>
      <c r="H75" s="132"/>
      <c r="I75" s="8">
        <v>5.04</v>
      </c>
      <c r="J75" s="8">
        <f t="shared" ref="J75:J77" si="38">I75+G75</f>
        <v>16</v>
      </c>
      <c r="K75" s="47">
        <f t="shared" si="36"/>
        <v>0</v>
      </c>
      <c r="L75" s="172">
        <f>ROUND(E75*D75,2)</f>
        <v>679.87</v>
      </c>
      <c r="M75" s="7">
        <f>ROUND(I75*D75,2)</f>
        <v>214.16</v>
      </c>
      <c r="N75" s="7">
        <f t="shared" ref="N75:N77" si="39">ROUND(J75*D75,2)</f>
        <v>679.87</v>
      </c>
      <c r="O75" s="134">
        <f t="shared" si="37"/>
        <v>0</v>
      </c>
    </row>
    <row r="76" spans="1:18" ht="25.5">
      <c r="A76" s="119" t="s">
        <v>137</v>
      </c>
      <c r="B76" s="133" t="s">
        <v>212</v>
      </c>
      <c r="C76" s="121" t="s">
        <v>8</v>
      </c>
      <c r="D76" s="185">
        <v>25.463944000000001</v>
      </c>
      <c r="E76" s="187">
        <v>8.83</v>
      </c>
      <c r="F76" s="123"/>
      <c r="G76" s="123">
        <v>0</v>
      </c>
      <c r="H76" s="132"/>
      <c r="I76" s="8">
        <v>8.83</v>
      </c>
      <c r="J76" s="8">
        <f t="shared" si="38"/>
        <v>8.83</v>
      </c>
      <c r="K76" s="47">
        <f t="shared" si="36"/>
        <v>0</v>
      </c>
      <c r="L76" s="172">
        <f t="shared" ref="L76:L77" si="40">ROUND(E76*D76,2)</f>
        <v>224.85</v>
      </c>
      <c r="M76" s="7">
        <f t="shared" ref="M76:M77" si="41">ROUND(I76*D76,2)</f>
        <v>224.85</v>
      </c>
      <c r="N76" s="7">
        <f t="shared" si="39"/>
        <v>224.85</v>
      </c>
      <c r="O76" s="134">
        <f t="shared" si="37"/>
        <v>0</v>
      </c>
    </row>
    <row r="77" spans="1:18" ht="51">
      <c r="A77" s="119" t="s">
        <v>138</v>
      </c>
      <c r="B77" s="133" t="s">
        <v>213</v>
      </c>
      <c r="C77" s="121" t="s">
        <v>13</v>
      </c>
      <c r="D77" s="185">
        <v>51.830438000000001</v>
      </c>
      <c r="E77" s="187">
        <f>118.27</f>
        <v>118.27</v>
      </c>
      <c r="F77" s="123"/>
      <c r="G77" s="8">
        <v>59.67</v>
      </c>
      <c r="H77" s="132"/>
      <c r="I77" s="8">
        <v>58.6</v>
      </c>
      <c r="J77" s="8">
        <f t="shared" si="38"/>
        <v>118.27000000000001</v>
      </c>
      <c r="K77" s="47">
        <f t="shared" si="36"/>
        <v>0</v>
      </c>
      <c r="L77" s="172">
        <f t="shared" si="40"/>
        <v>6129.99</v>
      </c>
      <c r="M77" s="7">
        <f t="shared" si="41"/>
        <v>3037.26</v>
      </c>
      <c r="N77" s="7">
        <f t="shared" si="39"/>
        <v>6129.99</v>
      </c>
      <c r="O77" s="131">
        <f t="shared" si="37"/>
        <v>0</v>
      </c>
    </row>
    <row r="78" spans="1:18">
      <c r="A78" s="119"/>
      <c r="B78" s="133"/>
      <c r="C78" s="121"/>
      <c r="D78" s="122"/>
      <c r="E78" s="122"/>
      <c r="F78" s="123"/>
      <c r="G78" s="123"/>
      <c r="H78" s="132"/>
      <c r="I78" s="10"/>
      <c r="J78" s="8"/>
      <c r="K78" s="47"/>
      <c r="L78" s="9">
        <f>SUM(L74:L77)</f>
        <v>16444.190000000002</v>
      </c>
      <c r="M78" s="9">
        <f>SUM(M74:M77)</f>
        <v>3476.2700000000004</v>
      </c>
      <c r="N78" s="9">
        <f>SUM(N74:N77)</f>
        <v>7034.71</v>
      </c>
      <c r="O78" s="112"/>
    </row>
    <row r="79" spans="1:18">
      <c r="A79" s="169">
        <v>7</v>
      </c>
      <c r="B79" s="168" t="s">
        <v>24</v>
      </c>
      <c r="C79" s="114"/>
      <c r="D79" s="115"/>
      <c r="E79" s="113"/>
      <c r="F79" s="116"/>
      <c r="G79" s="44"/>
      <c r="H79" s="117"/>
      <c r="I79" s="46"/>
      <c r="J79" s="47"/>
      <c r="K79" s="59"/>
      <c r="L79" s="42"/>
      <c r="M79" s="46"/>
      <c r="N79" s="116"/>
      <c r="O79" s="163">
        <f>SUM(O80:O83)</f>
        <v>12047.68</v>
      </c>
    </row>
    <row r="80" spans="1:18" ht="25.5">
      <c r="A80" s="119" t="s">
        <v>25</v>
      </c>
      <c r="B80" s="120" t="s">
        <v>141</v>
      </c>
      <c r="C80" s="121" t="s">
        <v>8</v>
      </c>
      <c r="D80" s="185">
        <v>12.996720000000002</v>
      </c>
      <c r="E80" s="126">
        <v>16.8</v>
      </c>
      <c r="F80" s="123"/>
      <c r="G80" s="147">
        <v>0</v>
      </c>
      <c r="H80" s="39">
        <v>25.61</v>
      </c>
      <c r="I80" s="128">
        <v>0</v>
      </c>
      <c r="J80" s="8">
        <f t="shared" ref="J80:J83" si="42">I80+G80</f>
        <v>0</v>
      </c>
      <c r="K80" s="47">
        <f t="shared" ref="K80:K92" si="43">E80-J80</f>
        <v>16.8</v>
      </c>
      <c r="L80" s="7">
        <f t="shared" ref="L80:L92" si="44">ROUND(E80*D80,2)</f>
        <v>218.34</v>
      </c>
      <c r="M80" s="7">
        <f t="shared" ref="M80:M92" si="45">ROUND(I80*D80,2)</f>
        <v>0</v>
      </c>
      <c r="N80" s="7">
        <f t="shared" ref="N80:N92" si="46">ROUND(J80*D80,2)</f>
        <v>0</v>
      </c>
      <c r="O80" s="131">
        <f t="shared" ref="O80:O92" si="47">L80-N80</f>
        <v>218.34</v>
      </c>
    </row>
    <row r="81" spans="1:15" ht="38.25">
      <c r="A81" s="119" t="s">
        <v>26</v>
      </c>
      <c r="B81" s="120" t="s">
        <v>142</v>
      </c>
      <c r="C81" s="121" t="s">
        <v>11</v>
      </c>
      <c r="D81" s="185">
        <v>462.574926</v>
      </c>
      <c r="E81" s="126">
        <v>9.57</v>
      </c>
      <c r="F81" s="123"/>
      <c r="G81" s="10">
        <v>4.78</v>
      </c>
      <c r="H81" s="39">
        <v>50.68</v>
      </c>
      <c r="I81" s="10">
        <v>4.79</v>
      </c>
      <c r="J81" s="8">
        <f t="shared" si="42"/>
        <v>9.57</v>
      </c>
      <c r="K81" s="47">
        <f t="shared" si="43"/>
        <v>0</v>
      </c>
      <c r="L81" s="7">
        <f t="shared" si="44"/>
        <v>4426.84</v>
      </c>
      <c r="M81" s="7">
        <f t="shared" si="45"/>
        <v>2215.73</v>
      </c>
      <c r="N81" s="7">
        <f t="shared" si="46"/>
        <v>4426.84</v>
      </c>
      <c r="O81" s="131">
        <f t="shared" si="47"/>
        <v>0</v>
      </c>
    </row>
    <row r="82" spans="1:15" ht="38.25">
      <c r="A82" s="119" t="s">
        <v>27</v>
      </c>
      <c r="B82" s="120" t="s">
        <v>143</v>
      </c>
      <c r="C82" s="121" t="s">
        <v>8</v>
      </c>
      <c r="D82" s="185">
        <v>35.379959999999997</v>
      </c>
      <c r="E82" s="126">
        <v>318.86</v>
      </c>
      <c r="F82" s="123"/>
      <c r="G82" s="38"/>
      <c r="H82" s="39">
        <v>32.590000000000003</v>
      </c>
      <c r="I82" s="10"/>
      <c r="J82" s="8">
        <f t="shared" si="42"/>
        <v>0</v>
      </c>
      <c r="K82" s="47">
        <f t="shared" si="43"/>
        <v>318.86</v>
      </c>
      <c r="L82" s="7">
        <f t="shared" si="44"/>
        <v>11281.25</v>
      </c>
      <c r="M82" s="7">
        <f t="shared" si="45"/>
        <v>0</v>
      </c>
      <c r="N82" s="7">
        <f t="shared" si="46"/>
        <v>0</v>
      </c>
      <c r="O82" s="131">
        <f t="shared" si="47"/>
        <v>11281.25</v>
      </c>
    </row>
    <row r="83" spans="1:15" ht="25.5">
      <c r="A83" s="119" t="s">
        <v>28</v>
      </c>
      <c r="B83" s="120" t="s">
        <v>214</v>
      </c>
      <c r="C83" s="121" t="s">
        <v>8</v>
      </c>
      <c r="D83" s="185">
        <v>32.624173999999996</v>
      </c>
      <c r="E83" s="126">
        <v>16.8</v>
      </c>
      <c r="F83" s="123"/>
      <c r="G83" s="38"/>
      <c r="H83" s="39">
        <v>50.09</v>
      </c>
      <c r="I83" s="10"/>
      <c r="J83" s="8">
        <f t="shared" si="42"/>
        <v>0</v>
      </c>
      <c r="K83" s="47">
        <f t="shared" si="43"/>
        <v>16.8</v>
      </c>
      <c r="L83" s="7">
        <f t="shared" si="44"/>
        <v>548.09</v>
      </c>
      <c r="M83" s="7">
        <f t="shared" si="45"/>
        <v>0</v>
      </c>
      <c r="N83" s="7">
        <f t="shared" si="46"/>
        <v>0</v>
      </c>
      <c r="O83" s="131">
        <f t="shared" si="47"/>
        <v>548.09</v>
      </c>
    </row>
    <row r="84" spans="1:15">
      <c r="A84" s="119"/>
      <c r="B84" s="120"/>
      <c r="C84" s="121"/>
      <c r="D84" s="126"/>
      <c r="E84" s="126"/>
      <c r="F84" s="123"/>
      <c r="G84" s="38"/>
      <c r="H84" s="39"/>
      <c r="I84" s="10"/>
      <c r="J84" s="8"/>
      <c r="K84" s="47"/>
      <c r="L84" s="171">
        <f>SUM(L80:L83)</f>
        <v>16474.52</v>
      </c>
      <c r="M84" s="171">
        <f t="shared" ref="M84:N84" si="48">SUM(M80:M83)</f>
        <v>2215.73</v>
      </c>
      <c r="N84" s="171">
        <f t="shared" si="48"/>
        <v>4426.84</v>
      </c>
      <c r="O84" s="131"/>
    </row>
    <row r="85" spans="1:15">
      <c r="A85" s="169" t="s">
        <v>144</v>
      </c>
      <c r="B85" s="168" t="s">
        <v>35</v>
      </c>
      <c r="C85" s="114"/>
      <c r="D85" s="115"/>
      <c r="E85" s="113"/>
      <c r="F85" s="116"/>
      <c r="G85" s="44"/>
      <c r="H85" s="117"/>
      <c r="I85" s="46"/>
      <c r="J85" s="47"/>
      <c r="K85" s="59"/>
      <c r="L85" s="42"/>
      <c r="M85" s="46"/>
      <c r="N85" s="116"/>
      <c r="O85" s="163">
        <f>SUM(O86:O90)</f>
        <v>17887.719999999998</v>
      </c>
    </row>
    <row r="86" spans="1:15" ht="51">
      <c r="A86" s="119" t="s">
        <v>29</v>
      </c>
      <c r="B86" s="120" t="s">
        <v>145</v>
      </c>
      <c r="C86" s="121" t="s">
        <v>97</v>
      </c>
      <c r="D86" s="185">
        <v>691.96703400000001</v>
      </c>
      <c r="E86" s="187">
        <v>12</v>
      </c>
      <c r="F86" s="123"/>
      <c r="G86" s="123"/>
      <c r="H86" s="132"/>
      <c r="I86" s="10"/>
      <c r="J86" s="8">
        <f t="shared" ref="J86:J92" si="49">I86+G86</f>
        <v>0</v>
      </c>
      <c r="K86" s="47">
        <f t="shared" si="43"/>
        <v>12</v>
      </c>
      <c r="L86" s="7">
        <f t="shared" si="44"/>
        <v>8303.6</v>
      </c>
      <c r="M86" s="7">
        <f t="shared" si="45"/>
        <v>0</v>
      </c>
      <c r="N86" s="7">
        <f t="shared" si="46"/>
        <v>0</v>
      </c>
      <c r="O86" s="131">
        <f t="shared" si="47"/>
        <v>8303.6</v>
      </c>
    </row>
    <row r="87" spans="1:15" ht="51">
      <c r="A87" s="119" t="s">
        <v>30</v>
      </c>
      <c r="B87" s="120" t="s">
        <v>215</v>
      </c>
      <c r="C87" s="121" t="s">
        <v>97</v>
      </c>
      <c r="D87" s="185">
        <v>684.93917799999997</v>
      </c>
      <c r="E87" s="187">
        <v>3</v>
      </c>
      <c r="F87" s="123"/>
      <c r="G87" s="123"/>
      <c r="H87" s="132"/>
      <c r="I87" s="10"/>
      <c r="J87" s="8">
        <f t="shared" si="49"/>
        <v>0</v>
      </c>
      <c r="K87" s="47">
        <f t="shared" si="43"/>
        <v>3</v>
      </c>
      <c r="L87" s="7">
        <f t="shared" si="44"/>
        <v>2054.8200000000002</v>
      </c>
      <c r="M87" s="7">
        <f t="shared" si="45"/>
        <v>0</v>
      </c>
      <c r="N87" s="7">
        <f t="shared" si="46"/>
        <v>0</v>
      </c>
      <c r="O87" s="131">
        <f t="shared" si="47"/>
        <v>2054.8200000000002</v>
      </c>
    </row>
    <row r="88" spans="1:15" ht="25.5">
      <c r="A88" s="119" t="s">
        <v>31</v>
      </c>
      <c r="B88" s="120" t="s">
        <v>216</v>
      </c>
      <c r="C88" s="121" t="s">
        <v>97</v>
      </c>
      <c r="D88" s="185">
        <v>870.92464800000005</v>
      </c>
      <c r="E88" s="187">
        <v>4</v>
      </c>
      <c r="F88" s="123"/>
      <c r="G88" s="123"/>
      <c r="H88" s="132"/>
      <c r="I88" s="10"/>
      <c r="J88" s="8">
        <f t="shared" si="49"/>
        <v>0</v>
      </c>
      <c r="K88" s="47">
        <f t="shared" si="43"/>
        <v>4</v>
      </c>
      <c r="L88" s="7">
        <f t="shared" si="44"/>
        <v>3483.7</v>
      </c>
      <c r="M88" s="7">
        <f t="shared" si="45"/>
        <v>0</v>
      </c>
      <c r="N88" s="7">
        <f t="shared" si="46"/>
        <v>0</v>
      </c>
      <c r="O88" s="131">
        <f t="shared" si="47"/>
        <v>3483.7</v>
      </c>
    </row>
    <row r="89" spans="1:15" ht="38.25">
      <c r="A89" s="119" t="s">
        <v>32</v>
      </c>
      <c r="B89" s="135" t="s">
        <v>217</v>
      </c>
      <c r="C89" s="103" t="s">
        <v>8</v>
      </c>
      <c r="D89" s="185">
        <v>341.33237600000001</v>
      </c>
      <c r="E89" s="187">
        <v>2.52</v>
      </c>
      <c r="F89" s="123"/>
      <c r="G89" s="38"/>
      <c r="H89" s="39">
        <v>93.08</v>
      </c>
      <c r="I89" s="10"/>
      <c r="J89" s="8">
        <f t="shared" si="49"/>
        <v>0</v>
      </c>
      <c r="K89" s="47">
        <f t="shared" si="43"/>
        <v>2.52</v>
      </c>
      <c r="L89" s="7">
        <f t="shared" si="44"/>
        <v>860.16</v>
      </c>
      <c r="M89" s="7">
        <f t="shared" si="45"/>
        <v>0</v>
      </c>
      <c r="N89" s="7">
        <f t="shared" si="46"/>
        <v>0</v>
      </c>
      <c r="O89" s="131">
        <f t="shared" si="47"/>
        <v>860.16</v>
      </c>
    </row>
    <row r="90" spans="1:15" ht="25.5">
      <c r="A90" s="119" t="s">
        <v>33</v>
      </c>
      <c r="B90" s="135" t="s">
        <v>218</v>
      </c>
      <c r="C90" s="166" t="s">
        <v>8</v>
      </c>
      <c r="D90" s="185">
        <v>381.94712599999997</v>
      </c>
      <c r="E90" s="187">
        <v>8.34</v>
      </c>
      <c r="F90" s="123"/>
      <c r="G90" s="38"/>
      <c r="H90" s="39"/>
      <c r="I90" s="10"/>
      <c r="J90" s="8">
        <f t="shared" si="49"/>
        <v>0</v>
      </c>
      <c r="K90" s="47">
        <f t="shared" si="43"/>
        <v>8.34</v>
      </c>
      <c r="L90" s="7">
        <f t="shared" si="44"/>
        <v>3185.44</v>
      </c>
      <c r="M90" s="7">
        <f t="shared" si="45"/>
        <v>0</v>
      </c>
      <c r="N90" s="7">
        <f t="shared" si="46"/>
        <v>0</v>
      </c>
      <c r="O90" s="131">
        <f t="shared" si="47"/>
        <v>3185.44</v>
      </c>
    </row>
    <row r="91" spans="1:15" ht="51">
      <c r="A91" s="119" t="s">
        <v>219</v>
      </c>
      <c r="B91" s="135" t="s">
        <v>221</v>
      </c>
      <c r="C91" s="183" t="s">
        <v>8</v>
      </c>
      <c r="D91" s="185">
        <v>358.93811799999997</v>
      </c>
      <c r="E91" s="187">
        <v>27.39</v>
      </c>
      <c r="F91" s="123"/>
      <c r="G91" s="38"/>
      <c r="H91" s="39"/>
      <c r="I91" s="10"/>
      <c r="J91" s="8">
        <f t="shared" si="49"/>
        <v>0</v>
      </c>
      <c r="K91" s="47">
        <f t="shared" si="43"/>
        <v>27.39</v>
      </c>
      <c r="L91" s="7">
        <f t="shared" si="44"/>
        <v>9831.32</v>
      </c>
      <c r="M91" s="7">
        <f t="shared" si="45"/>
        <v>0</v>
      </c>
      <c r="N91" s="7">
        <f t="shared" si="46"/>
        <v>0</v>
      </c>
      <c r="O91" s="131">
        <f t="shared" si="47"/>
        <v>9831.32</v>
      </c>
    </row>
    <row r="92" spans="1:15" ht="38.25">
      <c r="A92" s="119" t="s">
        <v>220</v>
      </c>
      <c r="B92" s="135" t="s">
        <v>222</v>
      </c>
      <c r="C92" s="183" t="s">
        <v>8</v>
      </c>
      <c r="D92" s="185">
        <v>194.60181400000002</v>
      </c>
      <c r="E92" s="187">
        <v>1.75</v>
      </c>
      <c r="F92" s="123"/>
      <c r="G92" s="38"/>
      <c r="H92" s="39"/>
      <c r="I92" s="10"/>
      <c r="J92" s="8">
        <f t="shared" si="49"/>
        <v>0</v>
      </c>
      <c r="K92" s="47">
        <f t="shared" si="43"/>
        <v>1.75</v>
      </c>
      <c r="L92" s="7">
        <f t="shared" si="44"/>
        <v>340.55</v>
      </c>
      <c r="M92" s="7">
        <f t="shared" si="45"/>
        <v>0</v>
      </c>
      <c r="N92" s="7">
        <f t="shared" si="46"/>
        <v>0</v>
      </c>
      <c r="O92" s="131">
        <f t="shared" si="47"/>
        <v>340.55</v>
      </c>
    </row>
    <row r="93" spans="1:15">
      <c r="A93" s="119"/>
      <c r="B93" s="135"/>
      <c r="C93" s="103"/>
      <c r="D93" s="122"/>
      <c r="E93" s="136"/>
      <c r="F93" s="123"/>
      <c r="G93" s="38"/>
      <c r="H93" s="39"/>
      <c r="I93" s="10"/>
      <c r="J93" s="8"/>
      <c r="K93" s="47"/>
      <c r="L93" s="9">
        <f>SUM(L86:L92)</f>
        <v>28059.589999999997</v>
      </c>
      <c r="M93" s="9">
        <f>SUM(M86:M90)</f>
        <v>0</v>
      </c>
      <c r="N93" s="9">
        <f>SUM(N86:N90)</f>
        <v>0</v>
      </c>
      <c r="O93" s="112"/>
    </row>
    <row r="94" spans="1:15">
      <c r="A94" s="169" t="s">
        <v>34</v>
      </c>
      <c r="B94" s="168" t="s">
        <v>146</v>
      </c>
      <c r="C94" s="114"/>
      <c r="D94" s="115"/>
      <c r="E94" s="113"/>
      <c r="F94" s="116"/>
      <c r="G94" s="44"/>
      <c r="H94" s="45">
        <v>36.479999999999997</v>
      </c>
      <c r="I94" s="46"/>
      <c r="J94" s="47"/>
      <c r="K94" s="137"/>
      <c r="L94" s="42"/>
      <c r="M94" s="42"/>
      <c r="N94" s="42"/>
      <c r="O94" s="125">
        <f>SUM(O95:O100)</f>
        <v>11730.960000000001</v>
      </c>
    </row>
    <row r="95" spans="1:15" ht="38.25">
      <c r="A95" s="119" t="s">
        <v>36</v>
      </c>
      <c r="B95" s="120" t="s">
        <v>148</v>
      </c>
      <c r="C95" s="121" t="s">
        <v>8</v>
      </c>
      <c r="D95" s="185">
        <v>3.0085000000000002</v>
      </c>
      <c r="E95" s="187">
        <v>307.27999999999997</v>
      </c>
      <c r="F95" s="123"/>
      <c r="G95" s="10">
        <v>307.27999999999997</v>
      </c>
      <c r="H95" s="132"/>
      <c r="I95" s="10">
        <v>0</v>
      </c>
      <c r="J95" s="8">
        <f>SUM(G95:I95)</f>
        <v>307.27999999999997</v>
      </c>
      <c r="K95" s="47">
        <f t="shared" ref="K95:K149" si="50">E95-J95</f>
        <v>0</v>
      </c>
      <c r="L95" s="7">
        <f t="shared" ref="L95:L102" si="51">ROUND(E95*D95,2)</f>
        <v>924.45</v>
      </c>
      <c r="M95" s="7">
        <f t="shared" ref="M95:M102" si="52">ROUND(I95*D95,2)</f>
        <v>0</v>
      </c>
      <c r="N95" s="7">
        <f t="shared" ref="N95:N102" si="53">ROUND(J95*D95,2)</f>
        <v>924.45</v>
      </c>
      <c r="O95" s="131">
        <f>L95-N95</f>
        <v>0</v>
      </c>
    </row>
    <row r="96" spans="1:15" ht="51">
      <c r="A96" s="119" t="s">
        <v>38</v>
      </c>
      <c r="B96" s="135" t="s">
        <v>149</v>
      </c>
      <c r="C96" s="121" t="s">
        <v>8</v>
      </c>
      <c r="D96" s="185">
        <v>16.967939999999999</v>
      </c>
      <c r="E96" s="187">
        <v>203.69</v>
      </c>
      <c r="F96" s="123"/>
      <c r="G96" s="10">
        <v>203.69</v>
      </c>
      <c r="H96" s="132"/>
      <c r="I96" s="10">
        <v>0</v>
      </c>
      <c r="J96" s="8">
        <f>SUM(G96:I96)</f>
        <v>203.69</v>
      </c>
      <c r="K96" s="47">
        <f t="shared" si="50"/>
        <v>0</v>
      </c>
      <c r="L96" s="7">
        <f t="shared" si="51"/>
        <v>3456.2</v>
      </c>
      <c r="M96" s="7">
        <f t="shared" si="52"/>
        <v>0</v>
      </c>
      <c r="N96" s="7">
        <f t="shared" si="53"/>
        <v>3456.2</v>
      </c>
      <c r="O96" s="131">
        <f>L96-N96</f>
        <v>0</v>
      </c>
    </row>
    <row r="97" spans="1:15" ht="51">
      <c r="A97" s="119" t="s">
        <v>39</v>
      </c>
      <c r="B97" s="188" t="s">
        <v>223</v>
      </c>
      <c r="C97" s="121" t="s">
        <v>8</v>
      </c>
      <c r="D97" s="185">
        <v>15.848777999999999</v>
      </c>
      <c r="E97" s="187">
        <v>66.05</v>
      </c>
      <c r="F97" s="123"/>
      <c r="G97" s="10">
        <v>66.05</v>
      </c>
      <c r="H97" s="39">
        <v>589.54999999999995</v>
      </c>
      <c r="I97" s="10">
        <v>0</v>
      </c>
      <c r="J97" s="8">
        <f>SUM(G97,I97)</f>
        <v>66.05</v>
      </c>
      <c r="K97" s="47">
        <f t="shared" si="50"/>
        <v>0</v>
      </c>
      <c r="L97" s="7">
        <f t="shared" si="51"/>
        <v>1046.81</v>
      </c>
      <c r="M97" s="7">
        <f t="shared" si="52"/>
        <v>0</v>
      </c>
      <c r="N97" s="7">
        <f t="shared" si="53"/>
        <v>1046.81</v>
      </c>
      <c r="O97" s="131">
        <f t="shared" ref="O97:O149" si="54">L97-N97</f>
        <v>0</v>
      </c>
    </row>
    <row r="98" spans="1:15" ht="25.5">
      <c r="A98" s="119" t="s">
        <v>40</v>
      </c>
      <c r="B98" s="188" t="s">
        <v>150</v>
      </c>
      <c r="C98" s="121" t="s">
        <v>8</v>
      </c>
      <c r="D98" s="185">
        <v>11.107382000000001</v>
      </c>
      <c r="E98" s="187">
        <v>1232.97</v>
      </c>
      <c r="F98" s="123"/>
      <c r="G98" s="10">
        <v>156.006</v>
      </c>
      <c r="H98" s="39">
        <v>550.77</v>
      </c>
      <c r="I98" s="10">
        <v>1076.96</v>
      </c>
      <c r="J98" s="8">
        <f t="shared" ref="J98:J100" si="55">SUM(G98,I98)</f>
        <v>1232.9660000000001</v>
      </c>
      <c r="K98" s="47">
        <f t="shared" si="50"/>
        <v>3.9999999999054126E-3</v>
      </c>
      <c r="L98" s="7">
        <f t="shared" si="51"/>
        <v>13695.07</v>
      </c>
      <c r="M98" s="7">
        <f t="shared" si="52"/>
        <v>11962.21</v>
      </c>
      <c r="N98" s="7">
        <f t="shared" si="53"/>
        <v>13695.02</v>
      </c>
      <c r="O98" s="131">
        <f t="shared" si="54"/>
        <v>4.9999999999272404E-2</v>
      </c>
    </row>
    <row r="99" spans="1:15" ht="25.5">
      <c r="A99" s="119" t="s">
        <v>41</v>
      </c>
      <c r="B99" s="188" t="s">
        <v>151</v>
      </c>
      <c r="C99" s="121" t="s">
        <v>8</v>
      </c>
      <c r="D99" s="185">
        <v>1.997644</v>
      </c>
      <c r="E99" s="187">
        <v>1232.97</v>
      </c>
      <c r="F99" s="123"/>
      <c r="G99" s="144"/>
      <c r="H99" s="39">
        <v>458.87</v>
      </c>
      <c r="I99" s="10">
        <v>418.59</v>
      </c>
      <c r="J99" s="8">
        <f t="shared" si="55"/>
        <v>418.59</v>
      </c>
      <c r="K99" s="47">
        <f t="shared" si="50"/>
        <v>814.38000000000011</v>
      </c>
      <c r="L99" s="7">
        <f t="shared" si="51"/>
        <v>2463.04</v>
      </c>
      <c r="M99" s="7">
        <f t="shared" si="52"/>
        <v>836.19</v>
      </c>
      <c r="N99" s="7">
        <f t="shared" si="53"/>
        <v>836.19</v>
      </c>
      <c r="O99" s="131">
        <f t="shared" si="54"/>
        <v>1626.85</v>
      </c>
    </row>
    <row r="100" spans="1:15" ht="25.5">
      <c r="A100" s="119" t="s">
        <v>42</v>
      </c>
      <c r="B100" s="188" t="s">
        <v>152</v>
      </c>
      <c r="C100" s="121" t="s">
        <v>8</v>
      </c>
      <c r="D100" s="185">
        <v>12.407054</v>
      </c>
      <c r="E100" s="187">
        <v>1232.97</v>
      </c>
      <c r="F100" s="123"/>
      <c r="G100" s="144"/>
      <c r="H100" s="39">
        <v>497.63</v>
      </c>
      <c r="I100" s="10">
        <v>418.59</v>
      </c>
      <c r="J100" s="8">
        <f t="shared" si="55"/>
        <v>418.59</v>
      </c>
      <c r="K100" s="47">
        <f t="shared" si="50"/>
        <v>814.38000000000011</v>
      </c>
      <c r="L100" s="7">
        <f t="shared" si="51"/>
        <v>15297.53</v>
      </c>
      <c r="M100" s="7">
        <f t="shared" si="52"/>
        <v>5193.47</v>
      </c>
      <c r="N100" s="7">
        <f t="shared" si="53"/>
        <v>5193.47</v>
      </c>
      <c r="O100" s="131">
        <f t="shared" si="54"/>
        <v>10104.060000000001</v>
      </c>
    </row>
    <row r="101" spans="1:15" ht="38.25">
      <c r="A101" s="119" t="s">
        <v>380</v>
      </c>
      <c r="B101" s="188" t="s">
        <v>224</v>
      </c>
      <c r="C101" s="121" t="s">
        <v>8</v>
      </c>
      <c r="D101" s="185">
        <v>48.521087999999999</v>
      </c>
      <c r="E101" s="187">
        <v>43.61</v>
      </c>
      <c r="F101" s="123"/>
      <c r="G101" s="144"/>
      <c r="H101" s="39"/>
      <c r="I101" s="10">
        <v>0</v>
      </c>
      <c r="J101" s="8">
        <f t="shared" ref="J101:J102" si="56">SUM(G101:I101)</f>
        <v>0</v>
      </c>
      <c r="K101" s="47">
        <f t="shared" si="50"/>
        <v>43.61</v>
      </c>
      <c r="L101" s="7">
        <f t="shared" si="51"/>
        <v>2116</v>
      </c>
      <c r="M101" s="7">
        <f t="shared" si="52"/>
        <v>0</v>
      </c>
      <c r="N101" s="7">
        <f t="shared" si="53"/>
        <v>0</v>
      </c>
      <c r="O101" s="131">
        <f t="shared" si="54"/>
        <v>2116</v>
      </c>
    </row>
    <row r="102" spans="1:15" ht="25.5">
      <c r="A102" s="119" t="s">
        <v>381</v>
      </c>
      <c r="B102" s="188" t="s">
        <v>225</v>
      </c>
      <c r="C102" s="121" t="s">
        <v>8</v>
      </c>
      <c r="D102" s="185">
        <v>21.107635999999999</v>
      </c>
      <c r="E102" s="187">
        <v>37.590000000000003</v>
      </c>
      <c r="F102" s="123"/>
      <c r="G102" s="144"/>
      <c r="H102" s="39"/>
      <c r="I102" s="10">
        <v>0</v>
      </c>
      <c r="J102" s="8">
        <f t="shared" si="56"/>
        <v>0</v>
      </c>
      <c r="K102" s="47">
        <f t="shared" si="50"/>
        <v>37.590000000000003</v>
      </c>
      <c r="L102" s="7">
        <f t="shared" si="51"/>
        <v>793.44</v>
      </c>
      <c r="M102" s="7">
        <f t="shared" si="52"/>
        <v>0</v>
      </c>
      <c r="N102" s="7">
        <f t="shared" si="53"/>
        <v>0</v>
      </c>
      <c r="O102" s="131">
        <f t="shared" si="54"/>
        <v>793.44</v>
      </c>
    </row>
    <row r="103" spans="1:15">
      <c r="A103" s="119"/>
      <c r="B103" s="120"/>
      <c r="C103" s="121"/>
      <c r="D103" s="122"/>
      <c r="E103" s="122"/>
      <c r="F103" s="123"/>
      <c r="G103" s="144"/>
      <c r="H103" s="132"/>
      <c r="I103" s="10"/>
      <c r="J103" s="8"/>
      <c r="K103" s="47"/>
      <c r="L103" s="171">
        <f>SUM(L95:L102)</f>
        <v>39792.54</v>
      </c>
      <c r="M103" s="171">
        <f>SUM(M95:M102)</f>
        <v>17991.87</v>
      </c>
      <c r="N103" s="171">
        <f>SUM(N95:N102)</f>
        <v>25152.14</v>
      </c>
      <c r="O103" s="131"/>
    </row>
    <row r="104" spans="1:15" s="11" customFormat="1">
      <c r="A104" s="169" t="s">
        <v>43</v>
      </c>
      <c r="B104" s="168" t="s">
        <v>147</v>
      </c>
      <c r="C104" s="114"/>
      <c r="D104" s="115"/>
      <c r="E104" s="113"/>
      <c r="F104" s="116"/>
      <c r="G104" s="44"/>
      <c r="H104" s="45">
        <v>36.479999999999997</v>
      </c>
      <c r="I104" s="46"/>
      <c r="J104" s="47"/>
      <c r="K104" s="137"/>
      <c r="L104" s="42"/>
      <c r="M104" s="42"/>
      <c r="N104" s="42"/>
      <c r="O104" s="125">
        <f>SUM(O105:O153)</f>
        <v>12776.85</v>
      </c>
    </row>
    <row r="105" spans="1:15" ht="38.25">
      <c r="A105" s="119" t="s">
        <v>45</v>
      </c>
      <c r="B105" s="188" t="s">
        <v>251</v>
      </c>
      <c r="C105" s="121" t="s">
        <v>97</v>
      </c>
      <c r="D105" s="185">
        <v>286.95072999999996</v>
      </c>
      <c r="E105" s="187">
        <v>1</v>
      </c>
      <c r="F105" s="123"/>
      <c r="G105" s="10">
        <v>1</v>
      </c>
      <c r="H105" s="39">
        <v>17.43</v>
      </c>
      <c r="I105" s="10">
        <v>0</v>
      </c>
      <c r="J105" s="8">
        <f>SUM(G105,I105)</f>
        <v>1</v>
      </c>
      <c r="K105" s="47">
        <f t="shared" si="50"/>
        <v>0</v>
      </c>
      <c r="L105" s="7">
        <f t="shared" ref="L105" si="57">ROUND(E105*D105,2)</f>
        <v>286.95</v>
      </c>
      <c r="M105" s="7">
        <f t="shared" ref="M105" si="58">ROUND(I105*D105,2)</f>
        <v>0</v>
      </c>
      <c r="N105" s="7">
        <f t="shared" ref="N105" si="59">ROUND(J105*D105,2)</f>
        <v>286.95</v>
      </c>
      <c r="O105" s="131">
        <f t="shared" si="54"/>
        <v>0</v>
      </c>
    </row>
    <row r="106" spans="1:15" ht="25.5">
      <c r="A106" s="119" t="s">
        <v>226</v>
      </c>
      <c r="B106" s="188" t="s">
        <v>153</v>
      </c>
      <c r="C106" s="121" t="s">
        <v>97</v>
      </c>
      <c r="D106" s="185">
        <v>191.97840200000002</v>
      </c>
      <c r="E106" s="187">
        <v>13</v>
      </c>
      <c r="F106" s="123"/>
      <c r="G106" s="38"/>
      <c r="H106" s="39"/>
      <c r="I106" s="10">
        <v>6</v>
      </c>
      <c r="J106" s="8">
        <f t="shared" ref="J106:J149" si="60">SUM(G106,I106)</f>
        <v>6</v>
      </c>
      <c r="K106" s="47">
        <f t="shared" si="50"/>
        <v>7</v>
      </c>
      <c r="L106" s="7">
        <f t="shared" ref="L106:L149" si="61">ROUND(E106*D106,2)</f>
        <v>2495.7199999999998</v>
      </c>
      <c r="M106" s="7">
        <f t="shared" ref="M106:M149" si="62">ROUND(I106*D106,2)</f>
        <v>1151.8699999999999</v>
      </c>
      <c r="N106" s="7">
        <f t="shared" ref="N106:N149" si="63">ROUND(J106*D106,2)</f>
        <v>1151.8699999999999</v>
      </c>
      <c r="O106" s="131">
        <f t="shared" si="54"/>
        <v>1343.85</v>
      </c>
    </row>
    <row r="107" spans="1:15" ht="38.25">
      <c r="A107" s="119" t="s">
        <v>227</v>
      </c>
      <c r="B107" s="188" t="s">
        <v>252</v>
      </c>
      <c r="C107" s="121" t="s">
        <v>97</v>
      </c>
      <c r="D107" s="185">
        <v>20.987296000000001</v>
      </c>
      <c r="E107" s="187">
        <v>12</v>
      </c>
      <c r="F107" s="123"/>
      <c r="G107" s="10">
        <v>12</v>
      </c>
      <c r="H107" s="39"/>
      <c r="I107" s="10"/>
      <c r="J107" s="8">
        <f t="shared" si="60"/>
        <v>12</v>
      </c>
      <c r="K107" s="47">
        <f t="shared" si="50"/>
        <v>0</v>
      </c>
      <c r="L107" s="7">
        <f t="shared" si="61"/>
        <v>251.85</v>
      </c>
      <c r="M107" s="7">
        <f t="shared" si="62"/>
        <v>0</v>
      </c>
      <c r="N107" s="7">
        <f t="shared" si="63"/>
        <v>251.85</v>
      </c>
      <c r="O107" s="131">
        <f t="shared" si="54"/>
        <v>0</v>
      </c>
    </row>
    <row r="108" spans="1:15" ht="38.25">
      <c r="A108" s="119" t="s">
        <v>228</v>
      </c>
      <c r="B108" s="188" t="s">
        <v>253</v>
      </c>
      <c r="C108" s="121" t="s">
        <v>97</v>
      </c>
      <c r="D108" s="185">
        <v>7.4610799999999999</v>
      </c>
      <c r="E108" s="187">
        <v>20</v>
      </c>
      <c r="F108" s="123"/>
      <c r="G108" s="10">
        <v>20</v>
      </c>
      <c r="H108" s="39"/>
      <c r="I108" s="10"/>
      <c r="J108" s="8">
        <f t="shared" si="60"/>
        <v>20</v>
      </c>
      <c r="K108" s="47">
        <f t="shared" si="50"/>
        <v>0</v>
      </c>
      <c r="L108" s="7">
        <f t="shared" si="61"/>
        <v>149.22</v>
      </c>
      <c r="M108" s="7">
        <f t="shared" si="62"/>
        <v>0</v>
      </c>
      <c r="N108" s="7">
        <f t="shared" si="63"/>
        <v>149.22</v>
      </c>
      <c r="O108" s="131">
        <f t="shared" si="54"/>
        <v>0</v>
      </c>
    </row>
    <row r="109" spans="1:15" ht="38.25">
      <c r="A109" s="119" t="s">
        <v>229</v>
      </c>
      <c r="B109" s="188" t="s">
        <v>254</v>
      </c>
      <c r="C109" s="121" t="s">
        <v>97</v>
      </c>
      <c r="D109" s="185">
        <v>17.689979999999998</v>
      </c>
      <c r="E109" s="187">
        <v>2</v>
      </c>
      <c r="F109" s="123"/>
      <c r="G109" s="10">
        <v>2</v>
      </c>
      <c r="H109" s="39"/>
      <c r="I109" s="10"/>
      <c r="J109" s="8">
        <f t="shared" si="60"/>
        <v>2</v>
      </c>
      <c r="K109" s="47">
        <f t="shared" si="50"/>
        <v>0</v>
      </c>
      <c r="L109" s="7">
        <f t="shared" si="61"/>
        <v>35.380000000000003</v>
      </c>
      <c r="M109" s="7">
        <f t="shared" si="62"/>
        <v>0</v>
      </c>
      <c r="N109" s="7">
        <f t="shared" si="63"/>
        <v>35.380000000000003</v>
      </c>
      <c r="O109" s="131">
        <f t="shared" si="54"/>
        <v>0</v>
      </c>
    </row>
    <row r="110" spans="1:15" ht="38.25">
      <c r="A110" s="119" t="s">
        <v>230</v>
      </c>
      <c r="B110" s="188" t="s">
        <v>255</v>
      </c>
      <c r="C110" s="121" t="s">
        <v>97</v>
      </c>
      <c r="D110" s="185">
        <v>24.513258</v>
      </c>
      <c r="E110" s="187">
        <v>2</v>
      </c>
      <c r="F110" s="123"/>
      <c r="G110" s="10">
        <v>2</v>
      </c>
      <c r="H110" s="39"/>
      <c r="I110" s="10"/>
      <c r="J110" s="8">
        <f t="shared" si="60"/>
        <v>2</v>
      </c>
      <c r="K110" s="47">
        <f t="shared" si="50"/>
        <v>0</v>
      </c>
      <c r="L110" s="7">
        <f t="shared" si="61"/>
        <v>49.03</v>
      </c>
      <c r="M110" s="7">
        <f t="shared" si="62"/>
        <v>0</v>
      </c>
      <c r="N110" s="7">
        <f t="shared" si="63"/>
        <v>49.03</v>
      </c>
      <c r="O110" s="131">
        <f t="shared" si="54"/>
        <v>0</v>
      </c>
    </row>
    <row r="111" spans="1:15" ht="38.25">
      <c r="A111" s="119" t="s">
        <v>231</v>
      </c>
      <c r="B111" s="188" t="s">
        <v>256</v>
      </c>
      <c r="C111" s="121" t="s">
        <v>97</v>
      </c>
      <c r="D111" s="185">
        <v>8.3515960000000007</v>
      </c>
      <c r="E111" s="187">
        <v>6</v>
      </c>
      <c r="F111" s="123"/>
      <c r="G111" s="10">
        <v>6</v>
      </c>
      <c r="H111" s="39"/>
      <c r="I111" s="10"/>
      <c r="J111" s="8">
        <f t="shared" si="60"/>
        <v>6</v>
      </c>
      <c r="K111" s="47">
        <f t="shared" si="50"/>
        <v>0</v>
      </c>
      <c r="L111" s="7">
        <f t="shared" si="61"/>
        <v>50.11</v>
      </c>
      <c r="M111" s="7">
        <f t="shared" si="62"/>
        <v>0</v>
      </c>
      <c r="N111" s="7">
        <f t="shared" si="63"/>
        <v>50.11</v>
      </c>
      <c r="O111" s="131">
        <f t="shared" si="54"/>
        <v>0</v>
      </c>
    </row>
    <row r="112" spans="1:15" ht="38.25">
      <c r="A112" s="119" t="s">
        <v>232</v>
      </c>
      <c r="B112" s="188" t="s">
        <v>257</v>
      </c>
      <c r="C112" s="121" t="s">
        <v>97</v>
      </c>
      <c r="D112" s="185">
        <v>4.9339399999999998</v>
      </c>
      <c r="E112" s="187">
        <v>4</v>
      </c>
      <c r="F112" s="123"/>
      <c r="G112" s="10">
        <v>4</v>
      </c>
      <c r="H112" s="39"/>
      <c r="I112" s="10"/>
      <c r="J112" s="8">
        <f t="shared" si="60"/>
        <v>4</v>
      </c>
      <c r="K112" s="47">
        <f t="shared" si="50"/>
        <v>0</v>
      </c>
      <c r="L112" s="7">
        <f t="shared" si="61"/>
        <v>19.739999999999998</v>
      </c>
      <c r="M112" s="7">
        <f t="shared" si="62"/>
        <v>0</v>
      </c>
      <c r="N112" s="7">
        <f t="shared" si="63"/>
        <v>19.739999999999998</v>
      </c>
      <c r="O112" s="131">
        <f t="shared" si="54"/>
        <v>0</v>
      </c>
    </row>
    <row r="113" spans="1:15" ht="38.25">
      <c r="A113" s="119" t="s">
        <v>233</v>
      </c>
      <c r="B113" s="188" t="s">
        <v>258</v>
      </c>
      <c r="C113" s="121" t="s">
        <v>97</v>
      </c>
      <c r="D113" s="185">
        <v>17.726082000000002</v>
      </c>
      <c r="E113" s="187">
        <v>5</v>
      </c>
      <c r="F113" s="123"/>
      <c r="G113" s="10">
        <v>5</v>
      </c>
      <c r="H113" s="39"/>
      <c r="I113" s="10"/>
      <c r="J113" s="8">
        <f t="shared" si="60"/>
        <v>5</v>
      </c>
      <c r="K113" s="47">
        <f t="shared" si="50"/>
        <v>0</v>
      </c>
      <c r="L113" s="7">
        <f t="shared" si="61"/>
        <v>88.63</v>
      </c>
      <c r="M113" s="7">
        <f t="shared" si="62"/>
        <v>0</v>
      </c>
      <c r="N113" s="7">
        <f t="shared" si="63"/>
        <v>88.63</v>
      </c>
      <c r="O113" s="131">
        <f t="shared" si="54"/>
        <v>0</v>
      </c>
    </row>
    <row r="114" spans="1:15" ht="38.25">
      <c r="A114" s="119" t="s">
        <v>234</v>
      </c>
      <c r="B114" s="188" t="s">
        <v>259</v>
      </c>
      <c r="C114" s="121" t="s">
        <v>97</v>
      </c>
      <c r="D114" s="185">
        <v>10.228899999999999</v>
      </c>
      <c r="E114" s="187">
        <v>1</v>
      </c>
      <c r="F114" s="123"/>
      <c r="G114" s="10">
        <v>1</v>
      </c>
      <c r="H114" s="39"/>
      <c r="I114" s="10"/>
      <c r="J114" s="8">
        <f t="shared" si="60"/>
        <v>1</v>
      </c>
      <c r="K114" s="47">
        <f t="shared" si="50"/>
        <v>0</v>
      </c>
      <c r="L114" s="7">
        <f t="shared" si="61"/>
        <v>10.23</v>
      </c>
      <c r="M114" s="7">
        <f t="shared" si="62"/>
        <v>0</v>
      </c>
      <c r="N114" s="7">
        <f t="shared" si="63"/>
        <v>10.23</v>
      </c>
      <c r="O114" s="131">
        <f t="shared" si="54"/>
        <v>0</v>
      </c>
    </row>
    <row r="115" spans="1:15" ht="38.25">
      <c r="A115" s="119" t="s">
        <v>235</v>
      </c>
      <c r="B115" s="188" t="s">
        <v>260</v>
      </c>
      <c r="C115" s="121" t="s">
        <v>97</v>
      </c>
      <c r="D115" s="185">
        <v>8.0507460000000002</v>
      </c>
      <c r="E115" s="187">
        <v>2</v>
      </c>
      <c r="F115" s="123"/>
      <c r="G115" s="10">
        <v>2</v>
      </c>
      <c r="H115" s="39"/>
      <c r="I115" s="10"/>
      <c r="J115" s="8">
        <f t="shared" si="60"/>
        <v>2</v>
      </c>
      <c r="K115" s="47">
        <f t="shared" si="50"/>
        <v>0</v>
      </c>
      <c r="L115" s="7">
        <f t="shared" si="61"/>
        <v>16.100000000000001</v>
      </c>
      <c r="M115" s="7">
        <f t="shared" si="62"/>
        <v>0</v>
      </c>
      <c r="N115" s="7">
        <f t="shared" si="63"/>
        <v>16.100000000000001</v>
      </c>
      <c r="O115" s="131">
        <f t="shared" si="54"/>
        <v>0</v>
      </c>
    </row>
    <row r="116" spans="1:15" ht="38.25">
      <c r="A116" s="119" t="s">
        <v>236</v>
      </c>
      <c r="B116" s="188" t="s">
        <v>261</v>
      </c>
      <c r="C116" s="121" t="s">
        <v>97</v>
      </c>
      <c r="D116" s="185">
        <v>9.6392340000000001</v>
      </c>
      <c r="E116" s="187">
        <v>4</v>
      </c>
      <c r="F116" s="123"/>
      <c r="G116" s="10">
        <v>4</v>
      </c>
      <c r="H116" s="39"/>
      <c r="I116" s="10"/>
      <c r="J116" s="8">
        <f t="shared" si="60"/>
        <v>4</v>
      </c>
      <c r="K116" s="47">
        <f t="shared" si="50"/>
        <v>0</v>
      </c>
      <c r="L116" s="7">
        <f t="shared" si="61"/>
        <v>38.56</v>
      </c>
      <c r="M116" s="7">
        <f t="shared" si="62"/>
        <v>0</v>
      </c>
      <c r="N116" s="7">
        <f t="shared" si="63"/>
        <v>38.56</v>
      </c>
      <c r="O116" s="131">
        <f t="shared" si="54"/>
        <v>0</v>
      </c>
    </row>
    <row r="117" spans="1:15" ht="38.25">
      <c r="A117" s="119" t="s">
        <v>237</v>
      </c>
      <c r="B117" s="188" t="s">
        <v>262</v>
      </c>
      <c r="C117" s="121" t="s">
        <v>97</v>
      </c>
      <c r="D117" s="185">
        <v>7.0278559999999999</v>
      </c>
      <c r="E117" s="187">
        <v>1</v>
      </c>
      <c r="F117" s="123"/>
      <c r="G117" s="10">
        <v>1</v>
      </c>
      <c r="H117" s="39"/>
      <c r="I117" s="10"/>
      <c r="J117" s="8">
        <f t="shared" si="60"/>
        <v>1</v>
      </c>
      <c r="K117" s="47">
        <f t="shared" si="50"/>
        <v>0</v>
      </c>
      <c r="L117" s="7">
        <f t="shared" si="61"/>
        <v>7.03</v>
      </c>
      <c r="M117" s="7">
        <f t="shared" si="62"/>
        <v>0</v>
      </c>
      <c r="N117" s="7">
        <f t="shared" si="63"/>
        <v>7.03</v>
      </c>
      <c r="O117" s="131">
        <f t="shared" si="54"/>
        <v>0</v>
      </c>
    </row>
    <row r="118" spans="1:15" ht="25.5">
      <c r="A118" s="119" t="s">
        <v>238</v>
      </c>
      <c r="B118" s="188" t="s">
        <v>263</v>
      </c>
      <c r="C118" s="121" t="s">
        <v>97</v>
      </c>
      <c r="D118" s="185">
        <v>10.313138</v>
      </c>
      <c r="E118" s="187">
        <v>4</v>
      </c>
      <c r="F118" s="123"/>
      <c r="G118" s="10">
        <v>4</v>
      </c>
      <c r="H118" s="39"/>
      <c r="I118" s="10"/>
      <c r="J118" s="8">
        <f t="shared" si="60"/>
        <v>4</v>
      </c>
      <c r="K118" s="47">
        <f t="shared" si="50"/>
        <v>0</v>
      </c>
      <c r="L118" s="7">
        <f t="shared" si="61"/>
        <v>41.25</v>
      </c>
      <c r="M118" s="7">
        <f t="shared" si="62"/>
        <v>0</v>
      </c>
      <c r="N118" s="7">
        <f t="shared" si="63"/>
        <v>41.25</v>
      </c>
      <c r="O118" s="131">
        <f t="shared" si="54"/>
        <v>0</v>
      </c>
    </row>
    <row r="119" spans="1:15" ht="38.25">
      <c r="A119" s="119" t="s">
        <v>239</v>
      </c>
      <c r="B119" s="188" t="s">
        <v>264</v>
      </c>
      <c r="C119" s="121" t="s">
        <v>97</v>
      </c>
      <c r="D119" s="185">
        <v>15.40352</v>
      </c>
      <c r="E119" s="187">
        <v>50</v>
      </c>
      <c r="F119" s="123"/>
      <c r="G119" s="10">
        <v>50</v>
      </c>
      <c r="H119" s="39"/>
      <c r="I119" s="10"/>
      <c r="J119" s="8">
        <f t="shared" si="60"/>
        <v>50</v>
      </c>
      <c r="K119" s="47">
        <f t="shared" si="50"/>
        <v>0</v>
      </c>
      <c r="L119" s="7">
        <f t="shared" si="61"/>
        <v>770.18</v>
      </c>
      <c r="M119" s="7">
        <f t="shared" si="62"/>
        <v>0</v>
      </c>
      <c r="N119" s="7">
        <f t="shared" si="63"/>
        <v>770.18</v>
      </c>
      <c r="O119" s="131">
        <f t="shared" si="54"/>
        <v>0</v>
      </c>
    </row>
    <row r="120" spans="1:15" ht="25.5">
      <c r="A120" s="119" t="s">
        <v>240</v>
      </c>
      <c r="B120" s="188" t="s">
        <v>265</v>
      </c>
      <c r="C120" s="121" t="s">
        <v>97</v>
      </c>
      <c r="D120" s="185">
        <v>8.8088880000000014</v>
      </c>
      <c r="E120" s="187">
        <v>20</v>
      </c>
      <c r="F120" s="123"/>
      <c r="G120" s="10">
        <v>20</v>
      </c>
      <c r="H120" s="39"/>
      <c r="I120" s="10"/>
      <c r="J120" s="8">
        <f t="shared" si="60"/>
        <v>20</v>
      </c>
      <c r="K120" s="47">
        <f t="shared" si="50"/>
        <v>0</v>
      </c>
      <c r="L120" s="7">
        <f t="shared" si="61"/>
        <v>176.18</v>
      </c>
      <c r="M120" s="7">
        <f t="shared" si="62"/>
        <v>0</v>
      </c>
      <c r="N120" s="7">
        <f t="shared" si="63"/>
        <v>176.18</v>
      </c>
      <c r="O120" s="131">
        <f t="shared" si="54"/>
        <v>0</v>
      </c>
    </row>
    <row r="121" spans="1:15" ht="38.25">
      <c r="A121" s="119" t="s">
        <v>241</v>
      </c>
      <c r="B121" s="188" t="s">
        <v>266</v>
      </c>
      <c r="C121" s="121" t="s">
        <v>97</v>
      </c>
      <c r="D121" s="185">
        <v>26.462765999999998</v>
      </c>
      <c r="E121" s="187">
        <v>4</v>
      </c>
      <c r="F121" s="123"/>
      <c r="G121" s="10">
        <v>4</v>
      </c>
      <c r="H121" s="39"/>
      <c r="I121" s="10"/>
      <c r="J121" s="8">
        <f t="shared" si="60"/>
        <v>4</v>
      </c>
      <c r="K121" s="47">
        <f t="shared" si="50"/>
        <v>0</v>
      </c>
      <c r="L121" s="7">
        <f t="shared" si="61"/>
        <v>105.85</v>
      </c>
      <c r="M121" s="7">
        <f t="shared" si="62"/>
        <v>0</v>
      </c>
      <c r="N121" s="7">
        <f t="shared" si="63"/>
        <v>105.85</v>
      </c>
      <c r="O121" s="131">
        <f t="shared" si="54"/>
        <v>0</v>
      </c>
    </row>
    <row r="122" spans="1:15" ht="38.25">
      <c r="A122" s="119" t="s">
        <v>242</v>
      </c>
      <c r="B122" s="188" t="s">
        <v>267</v>
      </c>
      <c r="C122" s="121" t="s">
        <v>13</v>
      </c>
      <c r="D122" s="185">
        <v>41.096109999999996</v>
      </c>
      <c r="E122" s="187">
        <v>68.790000000000006</v>
      </c>
      <c r="F122" s="123"/>
      <c r="G122" s="10">
        <v>68.790000000000006</v>
      </c>
      <c r="H122" s="39"/>
      <c r="I122" s="10"/>
      <c r="J122" s="8">
        <f t="shared" si="60"/>
        <v>68.790000000000006</v>
      </c>
      <c r="K122" s="47">
        <f t="shared" si="50"/>
        <v>0</v>
      </c>
      <c r="L122" s="7">
        <f t="shared" si="61"/>
        <v>2827</v>
      </c>
      <c r="M122" s="7">
        <f t="shared" si="62"/>
        <v>0</v>
      </c>
      <c r="N122" s="7">
        <f t="shared" si="63"/>
        <v>2827</v>
      </c>
      <c r="O122" s="131">
        <f t="shared" si="54"/>
        <v>0</v>
      </c>
    </row>
    <row r="123" spans="1:15" ht="38.25">
      <c r="A123" s="119" t="s">
        <v>243</v>
      </c>
      <c r="B123" s="188" t="s">
        <v>268</v>
      </c>
      <c r="C123" s="121" t="s">
        <v>97</v>
      </c>
      <c r="D123" s="185">
        <v>8.7246500000000005</v>
      </c>
      <c r="E123" s="187">
        <v>2</v>
      </c>
      <c r="F123" s="123"/>
      <c r="G123" s="10">
        <v>2</v>
      </c>
      <c r="H123" s="39"/>
      <c r="I123" s="10"/>
      <c r="J123" s="8">
        <f t="shared" si="60"/>
        <v>2</v>
      </c>
      <c r="K123" s="47">
        <f t="shared" si="50"/>
        <v>0</v>
      </c>
      <c r="L123" s="7">
        <f t="shared" si="61"/>
        <v>17.45</v>
      </c>
      <c r="M123" s="7">
        <f t="shared" si="62"/>
        <v>0</v>
      </c>
      <c r="N123" s="7">
        <f t="shared" si="63"/>
        <v>17.45</v>
      </c>
      <c r="O123" s="131">
        <f t="shared" si="54"/>
        <v>0</v>
      </c>
    </row>
    <row r="124" spans="1:15" ht="38.25">
      <c r="A124" s="119" t="s">
        <v>244</v>
      </c>
      <c r="B124" s="188" t="s">
        <v>269</v>
      </c>
      <c r="C124" s="121" t="s">
        <v>97</v>
      </c>
      <c r="D124" s="185">
        <v>19.807964000000002</v>
      </c>
      <c r="E124" s="187">
        <v>1</v>
      </c>
      <c r="F124" s="123"/>
      <c r="G124" s="10">
        <v>1</v>
      </c>
      <c r="H124" s="39"/>
      <c r="I124" s="10"/>
      <c r="J124" s="8">
        <f t="shared" si="60"/>
        <v>1</v>
      </c>
      <c r="K124" s="47">
        <f t="shared" si="50"/>
        <v>0</v>
      </c>
      <c r="L124" s="7">
        <f t="shared" si="61"/>
        <v>19.809999999999999</v>
      </c>
      <c r="M124" s="7">
        <f t="shared" si="62"/>
        <v>0</v>
      </c>
      <c r="N124" s="7">
        <f t="shared" si="63"/>
        <v>19.809999999999999</v>
      </c>
      <c r="O124" s="131">
        <f t="shared" si="54"/>
        <v>0</v>
      </c>
    </row>
    <row r="125" spans="1:15" ht="38.25">
      <c r="A125" s="119" t="s">
        <v>245</v>
      </c>
      <c r="B125" s="188" t="s">
        <v>270</v>
      </c>
      <c r="C125" s="121" t="s">
        <v>13</v>
      </c>
      <c r="D125" s="185">
        <v>13.610454000000001</v>
      </c>
      <c r="E125" s="187">
        <v>31.62</v>
      </c>
      <c r="F125" s="123"/>
      <c r="G125" s="10">
        <v>31.62</v>
      </c>
      <c r="H125" s="39"/>
      <c r="I125" s="10"/>
      <c r="J125" s="8">
        <f t="shared" si="60"/>
        <v>31.62</v>
      </c>
      <c r="K125" s="47">
        <f t="shared" si="50"/>
        <v>0</v>
      </c>
      <c r="L125" s="7">
        <f t="shared" si="61"/>
        <v>430.36</v>
      </c>
      <c r="M125" s="7">
        <f t="shared" si="62"/>
        <v>0</v>
      </c>
      <c r="N125" s="7">
        <f t="shared" si="63"/>
        <v>430.36</v>
      </c>
      <c r="O125" s="131">
        <f t="shared" si="54"/>
        <v>0</v>
      </c>
    </row>
    <row r="126" spans="1:15" ht="25.5">
      <c r="A126" s="119" t="s">
        <v>246</v>
      </c>
      <c r="B126" s="188" t="s">
        <v>271</v>
      </c>
      <c r="C126" s="121" t="s">
        <v>97</v>
      </c>
      <c r="D126" s="185">
        <v>8.2673579999999998</v>
      </c>
      <c r="E126" s="187">
        <v>1</v>
      </c>
      <c r="F126" s="123"/>
      <c r="G126" s="10">
        <v>1</v>
      </c>
      <c r="H126" s="39"/>
      <c r="I126" s="10"/>
      <c r="J126" s="8">
        <f t="shared" si="60"/>
        <v>1</v>
      </c>
      <c r="K126" s="47">
        <f t="shared" si="50"/>
        <v>0</v>
      </c>
      <c r="L126" s="7">
        <f t="shared" si="61"/>
        <v>8.27</v>
      </c>
      <c r="M126" s="7">
        <f t="shared" si="62"/>
        <v>0</v>
      </c>
      <c r="N126" s="7">
        <f t="shared" si="63"/>
        <v>8.27</v>
      </c>
      <c r="O126" s="131">
        <f t="shared" si="54"/>
        <v>0</v>
      </c>
    </row>
    <row r="127" spans="1:15" ht="38.25">
      <c r="A127" s="119" t="s">
        <v>247</v>
      </c>
      <c r="B127" s="188" t="s">
        <v>272</v>
      </c>
      <c r="C127" s="121" t="s">
        <v>13</v>
      </c>
      <c r="D127" s="185">
        <v>21.348315999999997</v>
      </c>
      <c r="E127" s="187">
        <v>28.09</v>
      </c>
      <c r="F127" s="123"/>
      <c r="G127" s="10">
        <v>28.09</v>
      </c>
      <c r="H127" s="39"/>
      <c r="I127" s="10"/>
      <c r="J127" s="8">
        <f t="shared" si="60"/>
        <v>28.09</v>
      </c>
      <c r="K127" s="47">
        <f t="shared" si="50"/>
        <v>0</v>
      </c>
      <c r="L127" s="7">
        <f t="shared" si="61"/>
        <v>599.66999999999996</v>
      </c>
      <c r="M127" s="7">
        <f t="shared" si="62"/>
        <v>0</v>
      </c>
      <c r="N127" s="7">
        <f t="shared" si="63"/>
        <v>599.66999999999996</v>
      </c>
      <c r="O127" s="131">
        <f t="shared" si="54"/>
        <v>0</v>
      </c>
    </row>
    <row r="128" spans="1:15" ht="38.25">
      <c r="A128" s="119" t="s">
        <v>248</v>
      </c>
      <c r="B128" s="188" t="s">
        <v>273</v>
      </c>
      <c r="C128" s="121" t="s">
        <v>13</v>
      </c>
      <c r="D128" s="185">
        <v>13.947406000000001</v>
      </c>
      <c r="E128" s="187">
        <v>4.03</v>
      </c>
      <c r="F128" s="123"/>
      <c r="G128" s="10">
        <v>4.03</v>
      </c>
      <c r="H128" s="39"/>
      <c r="I128" s="10"/>
      <c r="J128" s="8">
        <f t="shared" si="60"/>
        <v>4.03</v>
      </c>
      <c r="K128" s="47">
        <f t="shared" si="50"/>
        <v>0</v>
      </c>
      <c r="L128" s="7">
        <f t="shared" si="61"/>
        <v>56.21</v>
      </c>
      <c r="M128" s="7">
        <f t="shared" si="62"/>
        <v>0</v>
      </c>
      <c r="N128" s="7">
        <f t="shared" si="63"/>
        <v>56.21</v>
      </c>
      <c r="O128" s="131">
        <f t="shared" si="54"/>
        <v>0</v>
      </c>
    </row>
    <row r="129" spans="1:15">
      <c r="A129" s="119" t="s">
        <v>249</v>
      </c>
      <c r="B129" s="188" t="s">
        <v>274</v>
      </c>
      <c r="C129" s="121" t="s">
        <v>97</v>
      </c>
      <c r="D129" s="185">
        <v>7.1120939999999999</v>
      </c>
      <c r="E129" s="187">
        <v>1</v>
      </c>
      <c r="F129" s="123"/>
      <c r="G129" s="10">
        <v>1</v>
      </c>
      <c r="H129" s="39"/>
      <c r="I129" s="10"/>
      <c r="J129" s="8">
        <f t="shared" si="60"/>
        <v>1</v>
      </c>
      <c r="K129" s="47">
        <f t="shared" si="50"/>
        <v>0</v>
      </c>
      <c r="L129" s="7">
        <f t="shared" si="61"/>
        <v>7.11</v>
      </c>
      <c r="M129" s="7">
        <f t="shared" si="62"/>
        <v>0</v>
      </c>
      <c r="N129" s="7">
        <f t="shared" si="63"/>
        <v>7.11</v>
      </c>
      <c r="O129" s="131">
        <f t="shared" si="54"/>
        <v>0</v>
      </c>
    </row>
    <row r="130" spans="1:15">
      <c r="A130" s="138" t="s">
        <v>250</v>
      </c>
      <c r="B130" s="139" t="s">
        <v>275</v>
      </c>
      <c r="C130" s="140"/>
      <c r="D130" s="141"/>
      <c r="E130" s="141"/>
      <c r="F130" s="142"/>
      <c r="G130" s="51"/>
      <c r="H130" s="52">
        <v>42.63</v>
      </c>
      <c r="I130" s="48"/>
      <c r="J130" s="49"/>
      <c r="K130" s="49"/>
      <c r="L130" s="50">
        <f>SUM(L131:L135)</f>
        <v>10737.82</v>
      </c>
      <c r="M130" s="50">
        <f>SUM(M131:M135)</f>
        <v>0</v>
      </c>
      <c r="N130" s="50">
        <f>SUM(N131:N135)</f>
        <v>0</v>
      </c>
      <c r="O130" s="143"/>
    </row>
    <row r="131" spans="1:15" ht="51">
      <c r="A131" s="119" t="s">
        <v>276</v>
      </c>
      <c r="B131" s="188" t="s">
        <v>302</v>
      </c>
      <c r="C131" s="121" t="s">
        <v>97</v>
      </c>
      <c r="D131" s="185">
        <v>253.50824399999999</v>
      </c>
      <c r="E131" s="187">
        <v>7</v>
      </c>
      <c r="F131" s="123"/>
      <c r="G131" s="38"/>
      <c r="H131" s="39"/>
      <c r="I131" s="10"/>
      <c r="J131" s="8">
        <f t="shared" si="60"/>
        <v>0</v>
      </c>
      <c r="K131" s="47">
        <f t="shared" si="50"/>
        <v>7</v>
      </c>
      <c r="L131" s="7">
        <f t="shared" si="61"/>
        <v>1774.56</v>
      </c>
      <c r="M131" s="7">
        <f t="shared" si="62"/>
        <v>0</v>
      </c>
      <c r="N131" s="7">
        <f t="shared" si="63"/>
        <v>0</v>
      </c>
      <c r="O131" s="131">
        <f t="shared" si="54"/>
        <v>1774.56</v>
      </c>
    </row>
    <row r="132" spans="1:15" ht="51">
      <c r="A132" s="119" t="s">
        <v>277</v>
      </c>
      <c r="B132" s="188" t="s">
        <v>303</v>
      </c>
      <c r="C132" s="121" t="s">
        <v>97</v>
      </c>
      <c r="D132" s="185">
        <v>179.715756</v>
      </c>
      <c r="E132" s="187">
        <v>10</v>
      </c>
      <c r="F132" s="123"/>
      <c r="G132" s="38"/>
      <c r="H132" s="39"/>
      <c r="I132" s="10"/>
      <c r="J132" s="8">
        <f t="shared" si="60"/>
        <v>0</v>
      </c>
      <c r="K132" s="47">
        <f t="shared" si="50"/>
        <v>10</v>
      </c>
      <c r="L132" s="7">
        <f t="shared" si="61"/>
        <v>1797.16</v>
      </c>
      <c r="M132" s="7">
        <f t="shared" si="62"/>
        <v>0</v>
      </c>
      <c r="N132" s="7">
        <f t="shared" si="63"/>
        <v>0</v>
      </c>
      <c r="O132" s="131">
        <f t="shared" si="54"/>
        <v>1797.16</v>
      </c>
    </row>
    <row r="133" spans="1:15" ht="38.25">
      <c r="A133" s="119" t="s">
        <v>278</v>
      </c>
      <c r="B133" s="188" t="s">
        <v>304</v>
      </c>
      <c r="C133" s="121" t="s">
        <v>97</v>
      </c>
      <c r="D133" s="185">
        <v>387.47073200000005</v>
      </c>
      <c r="E133" s="187">
        <v>7</v>
      </c>
      <c r="F133" s="123"/>
      <c r="G133" s="38"/>
      <c r="H133" s="39"/>
      <c r="I133" s="10"/>
      <c r="J133" s="8">
        <f t="shared" si="60"/>
        <v>0</v>
      </c>
      <c r="K133" s="47">
        <f t="shared" si="50"/>
        <v>7</v>
      </c>
      <c r="L133" s="7">
        <f t="shared" si="61"/>
        <v>2712.3</v>
      </c>
      <c r="M133" s="7">
        <f t="shared" si="62"/>
        <v>0</v>
      </c>
      <c r="N133" s="7">
        <f t="shared" si="63"/>
        <v>0</v>
      </c>
      <c r="O133" s="131">
        <f t="shared" si="54"/>
        <v>2712.3</v>
      </c>
    </row>
    <row r="134" spans="1:15" ht="25.5">
      <c r="A134" s="119" t="s">
        <v>279</v>
      </c>
      <c r="B134" s="188" t="s">
        <v>305</v>
      </c>
      <c r="C134" s="121" t="s">
        <v>97</v>
      </c>
      <c r="D134" s="185">
        <v>120.34</v>
      </c>
      <c r="E134" s="187">
        <v>4</v>
      </c>
      <c r="F134" s="123"/>
      <c r="G134" s="38"/>
      <c r="H134" s="39"/>
      <c r="I134" s="10"/>
      <c r="J134" s="8">
        <f t="shared" si="60"/>
        <v>0</v>
      </c>
      <c r="K134" s="47">
        <f t="shared" si="50"/>
        <v>4</v>
      </c>
      <c r="L134" s="7">
        <f t="shared" si="61"/>
        <v>481.36</v>
      </c>
      <c r="M134" s="7">
        <f t="shared" si="62"/>
        <v>0</v>
      </c>
      <c r="N134" s="7">
        <f t="shared" si="63"/>
        <v>0</v>
      </c>
      <c r="O134" s="131">
        <f t="shared" si="54"/>
        <v>481.36</v>
      </c>
    </row>
    <row r="135" spans="1:15" ht="38.25">
      <c r="A135" s="119" t="s">
        <v>280</v>
      </c>
      <c r="B135" s="188" t="s">
        <v>306</v>
      </c>
      <c r="C135" s="121" t="s">
        <v>8</v>
      </c>
      <c r="D135" s="185">
        <v>292.30586</v>
      </c>
      <c r="E135" s="187">
        <v>13.59</v>
      </c>
      <c r="F135" s="123"/>
      <c r="G135" s="38"/>
      <c r="H135" s="39"/>
      <c r="I135" s="10"/>
      <c r="J135" s="8">
        <f t="shared" si="60"/>
        <v>0</v>
      </c>
      <c r="K135" s="47">
        <f t="shared" si="50"/>
        <v>13.59</v>
      </c>
      <c r="L135" s="7">
        <f t="shared" si="61"/>
        <v>3972.44</v>
      </c>
      <c r="M135" s="7">
        <f t="shared" si="62"/>
        <v>0</v>
      </c>
      <c r="N135" s="7">
        <f t="shared" si="63"/>
        <v>0</v>
      </c>
      <c r="O135" s="131">
        <f t="shared" si="54"/>
        <v>3972.44</v>
      </c>
    </row>
    <row r="136" spans="1:15">
      <c r="A136" s="138" t="s">
        <v>281</v>
      </c>
      <c r="B136" s="139" t="s">
        <v>282</v>
      </c>
      <c r="C136" s="140"/>
      <c r="D136" s="141"/>
      <c r="E136" s="141"/>
      <c r="F136" s="142"/>
      <c r="G136" s="51"/>
      <c r="H136" s="52">
        <v>42.63</v>
      </c>
      <c r="I136" s="48"/>
      <c r="J136" s="49"/>
      <c r="K136" s="49"/>
      <c r="L136" s="50">
        <f>SUM(L137,L147)</f>
        <v>3430.78</v>
      </c>
      <c r="M136" s="50">
        <f>SUM(M137,M147)</f>
        <v>2067.9299999999998</v>
      </c>
      <c r="N136" s="50">
        <f>SUM(N137,N147)</f>
        <v>2735.6</v>
      </c>
      <c r="O136" s="143"/>
    </row>
    <row r="137" spans="1:15">
      <c r="A137" s="138" t="s">
        <v>283</v>
      </c>
      <c r="B137" s="193" t="s">
        <v>284</v>
      </c>
      <c r="C137" s="189"/>
      <c r="D137" s="190"/>
      <c r="E137" s="191"/>
      <c r="F137" s="142"/>
      <c r="G137" s="51"/>
      <c r="H137" s="52"/>
      <c r="I137" s="48"/>
      <c r="J137" s="49">
        <f t="shared" si="60"/>
        <v>0</v>
      </c>
      <c r="K137" s="49">
        <f t="shared" si="50"/>
        <v>0</v>
      </c>
      <c r="L137" s="50">
        <f>SUM(L138:L146)</f>
        <v>2360.0100000000002</v>
      </c>
      <c r="M137" s="50">
        <f>SUM(M138:M146)</f>
        <v>1345.06</v>
      </c>
      <c r="N137" s="50">
        <f>SUM(N138:N146)</f>
        <v>1787.71</v>
      </c>
      <c r="O137" s="192"/>
    </row>
    <row r="138" spans="1:15" ht="25.5">
      <c r="A138" s="119" t="s">
        <v>285</v>
      </c>
      <c r="B138" s="188" t="s">
        <v>100</v>
      </c>
      <c r="C138" s="186" t="s">
        <v>11</v>
      </c>
      <c r="D138" s="185">
        <v>61.650182000000001</v>
      </c>
      <c r="E138" s="187">
        <v>7.18</v>
      </c>
      <c r="F138" s="123"/>
      <c r="G138" s="10">
        <v>7.18</v>
      </c>
      <c r="H138" s="39"/>
      <c r="I138" s="10"/>
      <c r="J138" s="8">
        <f t="shared" si="60"/>
        <v>7.18</v>
      </c>
      <c r="K138" s="47">
        <f t="shared" si="50"/>
        <v>0</v>
      </c>
      <c r="L138" s="7">
        <f t="shared" si="61"/>
        <v>442.65</v>
      </c>
      <c r="M138" s="7">
        <f t="shared" si="62"/>
        <v>0</v>
      </c>
      <c r="N138" s="7">
        <f t="shared" si="63"/>
        <v>442.65</v>
      </c>
      <c r="O138" s="131">
        <f t="shared" si="54"/>
        <v>0</v>
      </c>
    </row>
    <row r="139" spans="1:15" ht="25.5">
      <c r="A139" s="119" t="s">
        <v>286</v>
      </c>
      <c r="B139" s="188" t="s">
        <v>101</v>
      </c>
      <c r="C139" s="186" t="s">
        <v>8</v>
      </c>
      <c r="D139" s="185">
        <v>4.4044440000000007</v>
      </c>
      <c r="E139" s="187">
        <v>2.99</v>
      </c>
      <c r="F139" s="123"/>
      <c r="G139" s="38"/>
      <c r="H139" s="39"/>
      <c r="I139" s="10">
        <v>2.99</v>
      </c>
      <c r="J139" s="8">
        <f t="shared" si="60"/>
        <v>2.99</v>
      </c>
      <c r="K139" s="47">
        <f t="shared" si="50"/>
        <v>0</v>
      </c>
      <c r="L139" s="7">
        <f t="shared" si="61"/>
        <v>13.17</v>
      </c>
      <c r="M139" s="7">
        <f t="shared" si="62"/>
        <v>13.17</v>
      </c>
      <c r="N139" s="7">
        <f t="shared" si="63"/>
        <v>13.17</v>
      </c>
      <c r="O139" s="131">
        <f t="shared" si="54"/>
        <v>0</v>
      </c>
    </row>
    <row r="140" spans="1:15" ht="25.5">
      <c r="A140" s="119" t="s">
        <v>287</v>
      </c>
      <c r="B140" s="188" t="s">
        <v>112</v>
      </c>
      <c r="C140" s="186" t="s">
        <v>11</v>
      </c>
      <c r="D140" s="185">
        <v>539.171336</v>
      </c>
      <c r="E140" s="187">
        <v>0.15</v>
      </c>
      <c r="F140" s="123"/>
      <c r="G140" s="38"/>
      <c r="H140" s="39"/>
      <c r="I140" s="10">
        <v>0.15</v>
      </c>
      <c r="J140" s="8">
        <f t="shared" si="60"/>
        <v>0.15</v>
      </c>
      <c r="K140" s="47">
        <f t="shared" si="50"/>
        <v>0</v>
      </c>
      <c r="L140" s="7">
        <f t="shared" si="61"/>
        <v>80.88</v>
      </c>
      <c r="M140" s="7">
        <f t="shared" si="62"/>
        <v>80.88</v>
      </c>
      <c r="N140" s="7">
        <f t="shared" si="63"/>
        <v>80.88</v>
      </c>
      <c r="O140" s="131">
        <f t="shared" si="54"/>
        <v>0</v>
      </c>
    </row>
    <row r="141" spans="1:15" ht="51">
      <c r="A141" s="119" t="s">
        <v>288</v>
      </c>
      <c r="B141" s="188" t="s">
        <v>307</v>
      </c>
      <c r="C141" s="186" t="s">
        <v>8</v>
      </c>
      <c r="D141" s="185">
        <v>32.840786000000001</v>
      </c>
      <c r="E141" s="187">
        <v>4.8600000000000003</v>
      </c>
      <c r="F141" s="123"/>
      <c r="G141" s="38"/>
      <c r="H141" s="39"/>
      <c r="I141" s="10">
        <v>4.8600000000000003</v>
      </c>
      <c r="J141" s="8">
        <f t="shared" si="60"/>
        <v>4.8600000000000003</v>
      </c>
      <c r="K141" s="47">
        <f t="shared" si="50"/>
        <v>0</v>
      </c>
      <c r="L141" s="7">
        <f t="shared" si="61"/>
        <v>159.61000000000001</v>
      </c>
      <c r="M141" s="7">
        <f t="shared" si="62"/>
        <v>159.61000000000001</v>
      </c>
      <c r="N141" s="7">
        <f t="shared" si="63"/>
        <v>159.61000000000001</v>
      </c>
      <c r="O141" s="131">
        <f t="shared" si="54"/>
        <v>0</v>
      </c>
    </row>
    <row r="142" spans="1:15" ht="38.25">
      <c r="A142" s="119" t="s">
        <v>289</v>
      </c>
      <c r="B142" s="188" t="s">
        <v>308</v>
      </c>
      <c r="C142" s="186" t="s">
        <v>8</v>
      </c>
      <c r="D142" s="185">
        <v>72.565020000000004</v>
      </c>
      <c r="E142" s="187">
        <v>2.99</v>
      </c>
      <c r="F142" s="123"/>
      <c r="G142" s="38"/>
      <c r="H142" s="39"/>
      <c r="I142" s="10"/>
      <c r="J142" s="8">
        <f t="shared" si="60"/>
        <v>0</v>
      </c>
      <c r="K142" s="47">
        <f t="shared" si="50"/>
        <v>2.99</v>
      </c>
      <c r="L142" s="7">
        <f t="shared" si="61"/>
        <v>216.97</v>
      </c>
      <c r="M142" s="7">
        <f t="shared" si="62"/>
        <v>0</v>
      </c>
      <c r="N142" s="7">
        <f t="shared" si="63"/>
        <v>0</v>
      </c>
      <c r="O142" s="131">
        <f t="shared" si="54"/>
        <v>216.97</v>
      </c>
    </row>
    <row r="143" spans="1:15" ht="51">
      <c r="A143" s="119" t="s">
        <v>290</v>
      </c>
      <c r="B143" s="188" t="s">
        <v>309</v>
      </c>
      <c r="C143" s="186" t="s">
        <v>8</v>
      </c>
      <c r="D143" s="185">
        <v>56.13861</v>
      </c>
      <c r="E143" s="187">
        <v>13.26</v>
      </c>
      <c r="F143" s="123"/>
      <c r="G143" s="38"/>
      <c r="H143" s="39"/>
      <c r="I143" s="10">
        <v>12.6</v>
      </c>
      <c r="J143" s="8">
        <f t="shared" si="60"/>
        <v>12.6</v>
      </c>
      <c r="K143" s="47">
        <f t="shared" si="50"/>
        <v>0.66000000000000014</v>
      </c>
      <c r="L143" s="7">
        <f t="shared" si="61"/>
        <v>744.4</v>
      </c>
      <c r="M143" s="7">
        <f t="shared" si="62"/>
        <v>707.35</v>
      </c>
      <c r="N143" s="7">
        <f t="shared" si="63"/>
        <v>707.35</v>
      </c>
      <c r="O143" s="131">
        <f t="shared" si="54"/>
        <v>37.049999999999955</v>
      </c>
    </row>
    <row r="144" spans="1:15" ht="38.25">
      <c r="A144" s="119" t="s">
        <v>291</v>
      </c>
      <c r="B144" s="188" t="s">
        <v>310</v>
      </c>
      <c r="C144" s="186" t="s">
        <v>8</v>
      </c>
      <c r="D144" s="185">
        <v>73.756386000000006</v>
      </c>
      <c r="E144" s="187">
        <v>2.99</v>
      </c>
      <c r="F144" s="123"/>
      <c r="G144" s="38"/>
      <c r="H144" s="39"/>
      <c r="I144" s="10"/>
      <c r="J144" s="8">
        <f t="shared" si="60"/>
        <v>0</v>
      </c>
      <c r="K144" s="47">
        <f t="shared" si="50"/>
        <v>2.99</v>
      </c>
      <c r="L144" s="7">
        <f t="shared" si="61"/>
        <v>220.53</v>
      </c>
      <c r="M144" s="7">
        <f t="shared" si="62"/>
        <v>0</v>
      </c>
      <c r="N144" s="7">
        <f t="shared" si="63"/>
        <v>0</v>
      </c>
      <c r="O144" s="131">
        <f t="shared" si="54"/>
        <v>220.53</v>
      </c>
    </row>
    <row r="145" spans="1:17" ht="38.25">
      <c r="A145" s="119" t="s">
        <v>292</v>
      </c>
      <c r="B145" s="188" t="s">
        <v>311</v>
      </c>
      <c r="C145" s="186" t="s">
        <v>8</v>
      </c>
      <c r="D145" s="185">
        <v>42.672564000000001</v>
      </c>
      <c r="E145" s="187">
        <v>10.71</v>
      </c>
      <c r="F145" s="123"/>
      <c r="G145" s="38"/>
      <c r="H145" s="39"/>
      <c r="I145" s="10">
        <v>9</v>
      </c>
      <c r="J145" s="8">
        <f t="shared" si="60"/>
        <v>9</v>
      </c>
      <c r="K145" s="47">
        <f t="shared" si="50"/>
        <v>1.7100000000000009</v>
      </c>
      <c r="L145" s="7">
        <f t="shared" si="61"/>
        <v>457.02</v>
      </c>
      <c r="M145" s="7">
        <f t="shared" si="62"/>
        <v>384.05</v>
      </c>
      <c r="N145" s="7">
        <f t="shared" si="63"/>
        <v>384.05</v>
      </c>
      <c r="O145" s="131">
        <f t="shared" si="54"/>
        <v>72.96999999999997</v>
      </c>
    </row>
    <row r="146" spans="1:17" ht="25.5">
      <c r="A146" s="119" t="s">
        <v>293</v>
      </c>
      <c r="B146" s="188" t="s">
        <v>312</v>
      </c>
      <c r="C146" s="121" t="s">
        <v>97</v>
      </c>
      <c r="D146" s="185">
        <v>24.778006000000001</v>
      </c>
      <c r="E146" s="187">
        <v>1</v>
      </c>
      <c r="F146" s="123"/>
      <c r="G146" s="38"/>
      <c r="H146" s="39"/>
      <c r="I146" s="10"/>
      <c r="J146" s="8">
        <f t="shared" si="60"/>
        <v>0</v>
      </c>
      <c r="K146" s="47">
        <f t="shared" si="50"/>
        <v>1</v>
      </c>
      <c r="L146" s="7">
        <f t="shared" si="61"/>
        <v>24.78</v>
      </c>
      <c r="M146" s="7">
        <f t="shared" si="62"/>
        <v>0</v>
      </c>
      <c r="N146" s="7">
        <f t="shared" si="63"/>
        <v>0</v>
      </c>
      <c r="O146" s="131">
        <f t="shared" si="54"/>
        <v>24.78</v>
      </c>
    </row>
    <row r="147" spans="1:17">
      <c r="A147" s="138" t="s">
        <v>294</v>
      </c>
      <c r="B147" s="193" t="s">
        <v>295</v>
      </c>
      <c r="C147" s="189"/>
      <c r="D147" s="190"/>
      <c r="E147" s="191"/>
      <c r="F147" s="142"/>
      <c r="G147" s="51"/>
      <c r="H147" s="52"/>
      <c r="I147" s="48"/>
      <c r="J147" s="49">
        <f t="shared" ref="J147" si="64">SUM(G147,I147)</f>
        <v>0</v>
      </c>
      <c r="K147" s="49">
        <f t="shared" ref="K147" si="65">E147-J147</f>
        <v>0</v>
      </c>
      <c r="L147" s="50">
        <f>SUM(L148:L153)</f>
        <v>1070.77</v>
      </c>
      <c r="M147" s="50">
        <f t="shared" ref="M147:N147" si="66">SUM(M148:M153)</f>
        <v>722.87</v>
      </c>
      <c r="N147" s="50">
        <f t="shared" si="66"/>
        <v>947.89</v>
      </c>
      <c r="O147" s="192"/>
    </row>
    <row r="148" spans="1:17" ht="25.5">
      <c r="A148" s="119" t="s">
        <v>296</v>
      </c>
      <c r="B148" s="188" t="s">
        <v>100</v>
      </c>
      <c r="C148" s="186" t="s">
        <v>11</v>
      </c>
      <c r="D148" s="185">
        <v>61.650182000000001</v>
      </c>
      <c r="E148" s="187">
        <v>3.65</v>
      </c>
      <c r="F148" s="123"/>
      <c r="G148" s="10">
        <v>3.65</v>
      </c>
      <c r="H148" s="39"/>
      <c r="I148" s="10"/>
      <c r="J148" s="8">
        <f t="shared" si="60"/>
        <v>3.65</v>
      </c>
      <c r="K148" s="47">
        <f t="shared" si="50"/>
        <v>0</v>
      </c>
      <c r="L148" s="7">
        <f t="shared" si="61"/>
        <v>225.02</v>
      </c>
      <c r="M148" s="7">
        <f t="shared" si="62"/>
        <v>0</v>
      </c>
      <c r="N148" s="7">
        <f t="shared" si="63"/>
        <v>225.02</v>
      </c>
      <c r="O148" s="131">
        <f t="shared" si="54"/>
        <v>0</v>
      </c>
    </row>
    <row r="149" spans="1:17" ht="25.5">
      <c r="A149" s="119" t="s">
        <v>297</v>
      </c>
      <c r="B149" s="188" t="s">
        <v>101</v>
      </c>
      <c r="C149" s="186" t="s">
        <v>8</v>
      </c>
      <c r="D149" s="185">
        <v>4.4044440000000007</v>
      </c>
      <c r="E149" s="187">
        <v>1.33</v>
      </c>
      <c r="F149" s="123"/>
      <c r="G149" s="38"/>
      <c r="H149" s="39"/>
      <c r="I149" s="10">
        <v>1.33</v>
      </c>
      <c r="J149" s="8">
        <f t="shared" si="60"/>
        <v>1.33</v>
      </c>
      <c r="K149" s="47">
        <f t="shared" si="50"/>
        <v>0</v>
      </c>
      <c r="L149" s="7">
        <f t="shared" si="61"/>
        <v>5.86</v>
      </c>
      <c r="M149" s="7">
        <f t="shared" si="62"/>
        <v>5.86</v>
      </c>
      <c r="N149" s="7">
        <f t="shared" si="63"/>
        <v>5.86</v>
      </c>
      <c r="O149" s="131">
        <f t="shared" si="54"/>
        <v>0</v>
      </c>
    </row>
    <row r="150" spans="1:17" ht="25.5">
      <c r="A150" s="119" t="s">
        <v>298</v>
      </c>
      <c r="B150" s="188" t="s">
        <v>313</v>
      </c>
      <c r="C150" s="186" t="s">
        <v>8</v>
      </c>
      <c r="D150" s="185">
        <v>65.079871999999995</v>
      </c>
      <c r="E150" s="187">
        <v>10.61</v>
      </c>
      <c r="F150" s="123"/>
      <c r="G150" s="38"/>
      <c r="H150" s="39"/>
      <c r="I150" s="10">
        <v>10.61</v>
      </c>
      <c r="J150" s="8">
        <f t="shared" ref="J150:J153" si="67">SUM(G150,I150)</f>
        <v>10.61</v>
      </c>
      <c r="K150" s="47">
        <f t="shared" ref="K150:K153" si="68">E150-J150</f>
        <v>0</v>
      </c>
      <c r="L150" s="7">
        <f t="shared" ref="L150:L153" si="69">ROUND(E150*D150,2)</f>
        <v>690.5</v>
      </c>
      <c r="M150" s="7">
        <f t="shared" ref="M150:M153" si="70">ROUND(I150*D150,2)</f>
        <v>690.5</v>
      </c>
      <c r="N150" s="7">
        <f t="shared" ref="N150:N153" si="71">ROUND(J150*D150,2)</f>
        <v>690.5</v>
      </c>
      <c r="O150" s="131">
        <f t="shared" ref="O150:O153" si="72">L150-N150</f>
        <v>0</v>
      </c>
    </row>
    <row r="151" spans="1:17" ht="38.25">
      <c r="A151" s="119" t="s">
        <v>299</v>
      </c>
      <c r="B151" s="188" t="s">
        <v>310</v>
      </c>
      <c r="C151" s="186" t="s">
        <v>8</v>
      </c>
      <c r="D151" s="185">
        <v>73.756386000000006</v>
      </c>
      <c r="E151" s="187">
        <v>1.33</v>
      </c>
      <c r="F151" s="123"/>
      <c r="G151" s="38"/>
      <c r="H151" s="39"/>
      <c r="I151" s="10"/>
      <c r="J151" s="8">
        <f t="shared" si="67"/>
        <v>0</v>
      </c>
      <c r="K151" s="47">
        <f t="shared" si="68"/>
        <v>1.33</v>
      </c>
      <c r="L151" s="7">
        <f t="shared" si="69"/>
        <v>98.1</v>
      </c>
      <c r="M151" s="7">
        <f t="shared" si="70"/>
        <v>0</v>
      </c>
      <c r="N151" s="7">
        <f t="shared" si="71"/>
        <v>0</v>
      </c>
      <c r="O151" s="131">
        <f t="shared" si="72"/>
        <v>98.1</v>
      </c>
    </row>
    <row r="152" spans="1:17">
      <c r="A152" s="119" t="s">
        <v>300</v>
      </c>
      <c r="B152" s="188" t="s">
        <v>314</v>
      </c>
      <c r="C152" s="186" t="s">
        <v>11</v>
      </c>
      <c r="D152" s="185">
        <v>110.448052</v>
      </c>
      <c r="E152" s="187">
        <v>0.24</v>
      </c>
      <c r="F152" s="123"/>
      <c r="G152" s="38"/>
      <c r="H152" s="39"/>
      <c r="I152" s="10">
        <v>0.24</v>
      </c>
      <c r="J152" s="8">
        <f t="shared" si="67"/>
        <v>0.24</v>
      </c>
      <c r="K152" s="47">
        <f t="shared" si="68"/>
        <v>0</v>
      </c>
      <c r="L152" s="7">
        <f t="shared" si="69"/>
        <v>26.51</v>
      </c>
      <c r="M152" s="7">
        <f t="shared" si="70"/>
        <v>26.51</v>
      </c>
      <c r="N152" s="7">
        <f t="shared" si="71"/>
        <v>26.51</v>
      </c>
      <c r="O152" s="131">
        <f t="shared" si="72"/>
        <v>0</v>
      </c>
    </row>
    <row r="153" spans="1:17" ht="25.5">
      <c r="A153" s="119" t="s">
        <v>301</v>
      </c>
      <c r="B153" s="188" t="s">
        <v>312</v>
      </c>
      <c r="C153" s="121" t="s">
        <v>97</v>
      </c>
      <c r="D153" s="185">
        <v>24.778006000000001</v>
      </c>
      <c r="E153" s="187">
        <v>1</v>
      </c>
      <c r="F153" s="123"/>
      <c r="G153" s="38"/>
      <c r="H153" s="39"/>
      <c r="I153" s="10"/>
      <c r="J153" s="8">
        <f t="shared" si="67"/>
        <v>0</v>
      </c>
      <c r="K153" s="47">
        <f t="shared" si="68"/>
        <v>1</v>
      </c>
      <c r="L153" s="7">
        <f t="shared" si="69"/>
        <v>24.78</v>
      </c>
      <c r="M153" s="7">
        <f t="shared" si="70"/>
        <v>0</v>
      </c>
      <c r="N153" s="7">
        <f t="shared" si="71"/>
        <v>0</v>
      </c>
      <c r="O153" s="131">
        <f t="shared" si="72"/>
        <v>24.78</v>
      </c>
      <c r="Q153" s="14"/>
    </row>
    <row r="154" spans="1:17">
      <c r="A154" s="119"/>
      <c r="B154" s="120"/>
      <c r="C154" s="121"/>
      <c r="D154" s="122"/>
      <c r="E154" s="122"/>
      <c r="F154" s="123"/>
      <c r="G154" s="38"/>
      <c r="H154" s="39"/>
      <c r="I154" s="10"/>
      <c r="J154" s="8"/>
      <c r="K154" s="47"/>
      <c r="L154" s="9">
        <f>SUM(L105:L129)+L130+L136</f>
        <v>22726.489999999998</v>
      </c>
      <c r="M154" s="9">
        <f>SUM(M147,M137,M105:M129,M130)</f>
        <v>3219.7999999999997</v>
      </c>
      <c r="N154" s="9">
        <f>SUM(N147,N137,N105:N129,N130)</f>
        <v>9949.6400000000031</v>
      </c>
      <c r="O154" s="112"/>
    </row>
    <row r="155" spans="1:17">
      <c r="A155" s="173" t="s">
        <v>46</v>
      </c>
      <c r="B155" s="168" t="s">
        <v>335</v>
      </c>
      <c r="C155" s="114"/>
      <c r="D155" s="115"/>
      <c r="E155" s="113"/>
      <c r="F155" s="116"/>
      <c r="G155" s="116"/>
      <c r="H155" s="45">
        <v>5.67</v>
      </c>
      <c r="I155" s="46"/>
      <c r="J155" s="47"/>
      <c r="K155" s="59"/>
      <c r="L155" s="42"/>
      <c r="M155" s="42"/>
      <c r="N155" s="42"/>
      <c r="O155" s="163">
        <f>SUM(O156:O176)</f>
        <v>146.88</v>
      </c>
    </row>
    <row r="156" spans="1:17" ht="38.25">
      <c r="A156" s="119" t="s">
        <v>47</v>
      </c>
      <c r="B156" s="188" t="s">
        <v>315</v>
      </c>
      <c r="C156" s="121" t="s">
        <v>37</v>
      </c>
      <c r="D156" s="185">
        <v>69.737030000000004</v>
      </c>
      <c r="E156" s="187">
        <v>12</v>
      </c>
      <c r="F156" s="123"/>
      <c r="G156" s="10">
        <v>12</v>
      </c>
      <c r="H156" s="39">
        <v>9.49</v>
      </c>
      <c r="I156" s="10"/>
      <c r="J156" s="8">
        <f>SUM(G156,I156)</f>
        <v>12</v>
      </c>
      <c r="K156" s="47">
        <f t="shared" ref="K156:K176" si="73">E156-J156</f>
        <v>0</v>
      </c>
      <c r="L156" s="7">
        <f t="shared" ref="L156:L176" si="74">ROUND(E156*D156,2)</f>
        <v>836.84</v>
      </c>
      <c r="M156" s="7">
        <f t="shared" ref="M156:M176" si="75">ROUND(I156*D156,2)</f>
        <v>0</v>
      </c>
      <c r="N156" s="7">
        <f t="shared" ref="N156:N176" si="76">ROUND(J156*D156,2)</f>
        <v>836.84</v>
      </c>
      <c r="O156" s="131">
        <f t="shared" ref="O156:O176" si="77">L156-N156</f>
        <v>0</v>
      </c>
    </row>
    <row r="157" spans="1:17" ht="51">
      <c r="A157" s="119" t="s">
        <v>48</v>
      </c>
      <c r="B157" s="188" t="s">
        <v>316</v>
      </c>
      <c r="C157" s="121" t="s">
        <v>37</v>
      </c>
      <c r="D157" s="185">
        <v>135.31029599999999</v>
      </c>
      <c r="E157" s="187">
        <v>1</v>
      </c>
      <c r="F157" s="123"/>
      <c r="G157" s="10"/>
      <c r="H157" s="39">
        <v>5.52</v>
      </c>
      <c r="I157" s="10">
        <v>1</v>
      </c>
      <c r="J157" s="8">
        <f t="shared" ref="J157:J174" si="78">SUM(G157,I157)</f>
        <v>1</v>
      </c>
      <c r="K157" s="47">
        <f t="shared" si="73"/>
        <v>0</v>
      </c>
      <c r="L157" s="7">
        <f t="shared" si="74"/>
        <v>135.31</v>
      </c>
      <c r="M157" s="7">
        <f t="shared" si="75"/>
        <v>135.31</v>
      </c>
      <c r="N157" s="7">
        <f t="shared" si="76"/>
        <v>135.31</v>
      </c>
      <c r="O157" s="131">
        <f t="shared" si="77"/>
        <v>0</v>
      </c>
    </row>
    <row r="158" spans="1:17" ht="25.5">
      <c r="A158" s="119" t="s">
        <v>49</v>
      </c>
      <c r="B158" s="188" t="s">
        <v>317</v>
      </c>
      <c r="C158" s="121" t="s">
        <v>37</v>
      </c>
      <c r="D158" s="185">
        <v>18.375917999999999</v>
      </c>
      <c r="E158" s="187">
        <v>1</v>
      </c>
      <c r="F158" s="123"/>
      <c r="G158" s="10">
        <v>1</v>
      </c>
      <c r="H158" s="39"/>
      <c r="I158" s="10"/>
      <c r="J158" s="8">
        <f t="shared" si="78"/>
        <v>1</v>
      </c>
      <c r="K158" s="47">
        <f t="shared" si="73"/>
        <v>0</v>
      </c>
      <c r="L158" s="7">
        <f t="shared" si="74"/>
        <v>18.38</v>
      </c>
      <c r="M158" s="7">
        <f t="shared" si="75"/>
        <v>0</v>
      </c>
      <c r="N158" s="7">
        <f t="shared" si="76"/>
        <v>18.38</v>
      </c>
      <c r="O158" s="131">
        <f t="shared" si="77"/>
        <v>0</v>
      </c>
    </row>
    <row r="159" spans="1:17" ht="25.5">
      <c r="A159" s="119" t="s">
        <v>50</v>
      </c>
      <c r="B159" s="188" t="s">
        <v>318</v>
      </c>
      <c r="C159" s="121" t="s">
        <v>13</v>
      </c>
      <c r="D159" s="185">
        <v>7.0519240000000005</v>
      </c>
      <c r="E159" s="187">
        <v>90.7</v>
      </c>
      <c r="F159" s="123"/>
      <c r="G159" s="10">
        <v>90.7</v>
      </c>
      <c r="H159" s="39">
        <v>6.88</v>
      </c>
      <c r="I159" s="10"/>
      <c r="J159" s="8">
        <f t="shared" si="78"/>
        <v>90.7</v>
      </c>
      <c r="K159" s="47">
        <f t="shared" si="73"/>
        <v>0</v>
      </c>
      <c r="L159" s="7">
        <f t="shared" si="74"/>
        <v>639.61</v>
      </c>
      <c r="M159" s="7">
        <f t="shared" si="75"/>
        <v>0</v>
      </c>
      <c r="N159" s="7">
        <f t="shared" si="76"/>
        <v>639.61</v>
      </c>
      <c r="O159" s="131">
        <f t="shared" si="77"/>
        <v>0</v>
      </c>
    </row>
    <row r="160" spans="1:17" ht="25.5">
      <c r="A160" s="119" t="s">
        <v>51</v>
      </c>
      <c r="B160" s="188" t="s">
        <v>319</v>
      </c>
      <c r="C160" s="121" t="s">
        <v>37</v>
      </c>
      <c r="D160" s="185">
        <v>4.560886</v>
      </c>
      <c r="E160" s="187">
        <v>7</v>
      </c>
      <c r="F160" s="123"/>
      <c r="G160" s="10">
        <v>7</v>
      </c>
      <c r="H160" s="39">
        <v>1135.78</v>
      </c>
      <c r="I160" s="10"/>
      <c r="J160" s="8">
        <f t="shared" si="78"/>
        <v>7</v>
      </c>
      <c r="K160" s="47">
        <f t="shared" si="73"/>
        <v>0</v>
      </c>
      <c r="L160" s="7">
        <f t="shared" si="74"/>
        <v>31.93</v>
      </c>
      <c r="M160" s="7">
        <f t="shared" si="75"/>
        <v>0</v>
      </c>
      <c r="N160" s="7">
        <f t="shared" si="76"/>
        <v>31.93</v>
      </c>
      <c r="O160" s="131">
        <f t="shared" si="77"/>
        <v>0</v>
      </c>
    </row>
    <row r="161" spans="1:15" ht="25.5">
      <c r="A161" s="119" t="s">
        <v>52</v>
      </c>
      <c r="B161" s="188" t="s">
        <v>320</v>
      </c>
      <c r="C161" s="121" t="s">
        <v>13</v>
      </c>
      <c r="D161" s="185">
        <v>11.817388000000001</v>
      </c>
      <c r="E161" s="187">
        <v>60.39</v>
      </c>
      <c r="F161" s="123"/>
      <c r="G161" s="10">
        <v>60.39</v>
      </c>
      <c r="H161" s="39">
        <v>3.21</v>
      </c>
      <c r="I161" s="10"/>
      <c r="J161" s="8">
        <f t="shared" si="78"/>
        <v>60.39</v>
      </c>
      <c r="K161" s="47">
        <f t="shared" si="73"/>
        <v>0</v>
      </c>
      <c r="L161" s="7">
        <f t="shared" si="74"/>
        <v>713.65</v>
      </c>
      <c r="M161" s="7">
        <f t="shared" si="75"/>
        <v>0</v>
      </c>
      <c r="N161" s="7">
        <f t="shared" si="76"/>
        <v>713.65</v>
      </c>
      <c r="O161" s="131">
        <f t="shared" si="77"/>
        <v>0</v>
      </c>
    </row>
    <row r="162" spans="1:15" ht="51">
      <c r="A162" s="119" t="s">
        <v>53</v>
      </c>
      <c r="B162" s="188" t="s">
        <v>321</v>
      </c>
      <c r="C162" s="121" t="s">
        <v>37</v>
      </c>
      <c r="D162" s="185">
        <v>28.051254</v>
      </c>
      <c r="E162" s="187">
        <v>3</v>
      </c>
      <c r="F162" s="123"/>
      <c r="G162" s="10">
        <v>3</v>
      </c>
      <c r="H162" s="39"/>
      <c r="I162" s="10"/>
      <c r="J162" s="8">
        <f t="shared" si="78"/>
        <v>3</v>
      </c>
      <c r="K162" s="47">
        <f t="shared" si="73"/>
        <v>0</v>
      </c>
      <c r="L162" s="7">
        <f t="shared" si="74"/>
        <v>84.15</v>
      </c>
      <c r="M162" s="7">
        <f t="shared" si="75"/>
        <v>0</v>
      </c>
      <c r="N162" s="7">
        <f t="shared" si="76"/>
        <v>84.15</v>
      </c>
      <c r="O162" s="131">
        <f t="shared" si="77"/>
        <v>0</v>
      </c>
    </row>
    <row r="163" spans="1:15" ht="51">
      <c r="A163" s="119" t="s">
        <v>54</v>
      </c>
      <c r="B163" s="188" t="s">
        <v>322</v>
      </c>
      <c r="C163" s="121" t="s">
        <v>37</v>
      </c>
      <c r="D163" s="185">
        <v>4.4044440000000007</v>
      </c>
      <c r="E163" s="187">
        <v>1</v>
      </c>
      <c r="F163" s="123"/>
      <c r="G163" s="10">
        <v>1</v>
      </c>
      <c r="H163" s="39">
        <v>9.14</v>
      </c>
      <c r="I163" s="10"/>
      <c r="J163" s="8">
        <f t="shared" si="78"/>
        <v>1</v>
      </c>
      <c r="K163" s="47">
        <f t="shared" si="73"/>
        <v>0</v>
      </c>
      <c r="L163" s="7">
        <f t="shared" si="74"/>
        <v>4.4000000000000004</v>
      </c>
      <c r="M163" s="7">
        <f t="shared" si="75"/>
        <v>0</v>
      </c>
      <c r="N163" s="7">
        <f t="shared" si="76"/>
        <v>4.4000000000000004</v>
      </c>
      <c r="O163" s="131">
        <f t="shared" si="77"/>
        <v>0</v>
      </c>
    </row>
    <row r="164" spans="1:15" ht="51">
      <c r="A164" s="119" t="s">
        <v>55</v>
      </c>
      <c r="B164" s="188" t="s">
        <v>323</v>
      </c>
      <c r="C164" s="121" t="s">
        <v>37</v>
      </c>
      <c r="D164" s="185">
        <v>8.8690580000000008</v>
      </c>
      <c r="E164" s="187">
        <v>2</v>
      </c>
      <c r="F164" s="123"/>
      <c r="G164" s="10">
        <v>2</v>
      </c>
      <c r="H164" s="39"/>
      <c r="I164" s="10"/>
      <c r="J164" s="8">
        <f t="shared" si="78"/>
        <v>2</v>
      </c>
      <c r="K164" s="47">
        <f t="shared" si="73"/>
        <v>0</v>
      </c>
      <c r="L164" s="7">
        <f t="shared" si="74"/>
        <v>17.739999999999998</v>
      </c>
      <c r="M164" s="7">
        <f t="shared" si="75"/>
        <v>0</v>
      </c>
      <c r="N164" s="7">
        <f t="shared" si="76"/>
        <v>17.739999999999998</v>
      </c>
      <c r="O164" s="131">
        <f t="shared" si="77"/>
        <v>0</v>
      </c>
    </row>
    <row r="165" spans="1:15">
      <c r="A165" s="119" t="s">
        <v>56</v>
      </c>
      <c r="B165" s="188" t="s">
        <v>324</v>
      </c>
      <c r="C165" s="121" t="s">
        <v>37</v>
      </c>
      <c r="D165" s="185">
        <v>14.01961</v>
      </c>
      <c r="E165" s="187">
        <v>13</v>
      </c>
      <c r="F165" s="123"/>
      <c r="G165" s="10">
        <v>13</v>
      </c>
      <c r="H165" s="39"/>
      <c r="I165" s="10"/>
      <c r="J165" s="8">
        <f t="shared" si="78"/>
        <v>13</v>
      </c>
      <c r="K165" s="47">
        <f t="shared" si="73"/>
        <v>0</v>
      </c>
      <c r="L165" s="7">
        <f t="shared" si="74"/>
        <v>182.25</v>
      </c>
      <c r="M165" s="7">
        <f t="shared" si="75"/>
        <v>0</v>
      </c>
      <c r="N165" s="7">
        <f t="shared" si="76"/>
        <v>182.25</v>
      </c>
      <c r="O165" s="131">
        <f t="shared" si="77"/>
        <v>0</v>
      </c>
    </row>
    <row r="166" spans="1:15" ht="25.5">
      <c r="A166" s="119" t="s">
        <v>57</v>
      </c>
      <c r="B166" s="188" t="s">
        <v>325</v>
      </c>
      <c r="C166" s="121" t="s">
        <v>37</v>
      </c>
      <c r="D166" s="185">
        <v>6.3298839999999998</v>
      </c>
      <c r="E166" s="187">
        <v>30</v>
      </c>
      <c r="F166" s="123"/>
      <c r="G166" s="10">
        <v>30</v>
      </c>
      <c r="H166" s="39"/>
      <c r="I166" s="10"/>
      <c r="J166" s="8">
        <f t="shared" si="78"/>
        <v>30</v>
      </c>
      <c r="K166" s="47">
        <f t="shared" si="73"/>
        <v>0</v>
      </c>
      <c r="L166" s="7">
        <f t="shared" si="74"/>
        <v>189.9</v>
      </c>
      <c r="M166" s="7">
        <f t="shared" si="75"/>
        <v>0</v>
      </c>
      <c r="N166" s="7">
        <f t="shared" si="76"/>
        <v>189.9</v>
      </c>
      <c r="O166" s="131">
        <f t="shared" si="77"/>
        <v>0</v>
      </c>
    </row>
    <row r="167" spans="1:15" ht="25.5">
      <c r="A167" s="119" t="s">
        <v>58</v>
      </c>
      <c r="B167" s="188" t="s">
        <v>326</v>
      </c>
      <c r="C167" s="121" t="s">
        <v>37</v>
      </c>
      <c r="D167" s="185">
        <v>9.5188939999999995</v>
      </c>
      <c r="E167" s="187">
        <v>28</v>
      </c>
      <c r="F167" s="123"/>
      <c r="G167" s="10">
        <v>28</v>
      </c>
      <c r="H167" s="39"/>
      <c r="I167" s="10"/>
      <c r="J167" s="8">
        <f t="shared" si="78"/>
        <v>28</v>
      </c>
      <c r="K167" s="47">
        <f t="shared" si="73"/>
        <v>0</v>
      </c>
      <c r="L167" s="7">
        <f t="shared" si="74"/>
        <v>266.52999999999997</v>
      </c>
      <c r="M167" s="7">
        <f t="shared" si="75"/>
        <v>0</v>
      </c>
      <c r="N167" s="7">
        <f t="shared" si="76"/>
        <v>266.52999999999997</v>
      </c>
      <c r="O167" s="131">
        <f t="shared" si="77"/>
        <v>0</v>
      </c>
    </row>
    <row r="168" spans="1:15" ht="25.5">
      <c r="A168" s="119" t="s">
        <v>59</v>
      </c>
      <c r="B168" s="188" t="s">
        <v>327</v>
      </c>
      <c r="C168" s="121" t="s">
        <v>37</v>
      </c>
      <c r="D168" s="185">
        <v>8.8449899999999992</v>
      </c>
      <c r="E168" s="187">
        <v>13</v>
      </c>
      <c r="F168" s="123"/>
      <c r="G168" s="10">
        <v>13</v>
      </c>
      <c r="H168" s="39"/>
      <c r="I168" s="10"/>
      <c r="J168" s="8">
        <f t="shared" si="78"/>
        <v>13</v>
      </c>
      <c r="K168" s="47">
        <f t="shared" si="73"/>
        <v>0</v>
      </c>
      <c r="L168" s="7">
        <f t="shared" si="74"/>
        <v>114.98</v>
      </c>
      <c r="M168" s="7">
        <f t="shared" si="75"/>
        <v>0</v>
      </c>
      <c r="N168" s="7">
        <f t="shared" si="76"/>
        <v>114.98</v>
      </c>
      <c r="O168" s="131">
        <f t="shared" si="77"/>
        <v>0</v>
      </c>
    </row>
    <row r="169" spans="1:15" ht="25.5">
      <c r="A169" s="119" t="s">
        <v>60</v>
      </c>
      <c r="B169" s="188" t="s">
        <v>328</v>
      </c>
      <c r="C169" s="121" t="s">
        <v>37</v>
      </c>
      <c r="D169" s="185">
        <v>14.801820000000001</v>
      </c>
      <c r="E169" s="187">
        <v>10</v>
      </c>
      <c r="F169" s="123"/>
      <c r="G169" s="10">
        <v>10</v>
      </c>
      <c r="H169" s="39"/>
      <c r="I169" s="10"/>
      <c r="J169" s="8">
        <f t="shared" si="78"/>
        <v>10</v>
      </c>
      <c r="K169" s="47">
        <f t="shared" si="73"/>
        <v>0</v>
      </c>
      <c r="L169" s="7">
        <f t="shared" si="74"/>
        <v>148.02000000000001</v>
      </c>
      <c r="M169" s="7">
        <f t="shared" si="75"/>
        <v>0</v>
      </c>
      <c r="N169" s="7">
        <f t="shared" si="76"/>
        <v>148.02000000000001</v>
      </c>
      <c r="O169" s="131">
        <f t="shared" si="77"/>
        <v>0</v>
      </c>
    </row>
    <row r="170" spans="1:15" ht="38.25">
      <c r="A170" s="119" t="s">
        <v>163</v>
      </c>
      <c r="B170" s="188" t="s">
        <v>329</v>
      </c>
      <c r="C170" s="121" t="s">
        <v>13</v>
      </c>
      <c r="D170" s="185">
        <v>11.372129999999999</v>
      </c>
      <c r="E170" s="187">
        <v>9</v>
      </c>
      <c r="F170" s="123"/>
      <c r="G170" s="10">
        <v>9</v>
      </c>
      <c r="H170" s="39"/>
      <c r="I170" s="10"/>
      <c r="J170" s="8">
        <f t="shared" si="78"/>
        <v>9</v>
      </c>
      <c r="K170" s="47">
        <f t="shared" si="73"/>
        <v>0</v>
      </c>
      <c r="L170" s="7">
        <f t="shared" si="74"/>
        <v>102.35</v>
      </c>
      <c r="M170" s="7">
        <f t="shared" si="75"/>
        <v>0</v>
      </c>
      <c r="N170" s="7">
        <f t="shared" si="76"/>
        <v>102.35</v>
      </c>
      <c r="O170" s="131">
        <f t="shared" si="77"/>
        <v>0</v>
      </c>
    </row>
    <row r="171" spans="1:15" ht="38.25">
      <c r="A171" s="119" t="s">
        <v>164</v>
      </c>
      <c r="B171" s="188" t="s">
        <v>330</v>
      </c>
      <c r="C171" s="121" t="s">
        <v>37</v>
      </c>
      <c r="D171" s="185">
        <v>10.541784</v>
      </c>
      <c r="E171" s="187">
        <v>11</v>
      </c>
      <c r="F171" s="123"/>
      <c r="G171" s="10">
        <v>11</v>
      </c>
      <c r="H171" s="39"/>
      <c r="I171" s="10"/>
      <c r="J171" s="8">
        <f t="shared" si="78"/>
        <v>11</v>
      </c>
      <c r="K171" s="47">
        <f t="shared" si="73"/>
        <v>0</v>
      </c>
      <c r="L171" s="7">
        <f t="shared" si="74"/>
        <v>115.96</v>
      </c>
      <c r="M171" s="7">
        <f t="shared" si="75"/>
        <v>0</v>
      </c>
      <c r="N171" s="7">
        <f t="shared" si="76"/>
        <v>115.96</v>
      </c>
      <c r="O171" s="131">
        <f t="shared" si="77"/>
        <v>0</v>
      </c>
    </row>
    <row r="172" spans="1:15" ht="38.25">
      <c r="A172" s="119" t="s">
        <v>165</v>
      </c>
      <c r="B172" s="188" t="s">
        <v>331</v>
      </c>
      <c r="C172" s="121" t="s">
        <v>37</v>
      </c>
      <c r="D172" s="185">
        <v>10.192798000000002</v>
      </c>
      <c r="E172" s="187">
        <v>2</v>
      </c>
      <c r="F172" s="123"/>
      <c r="G172" s="10">
        <v>2</v>
      </c>
      <c r="H172" s="39"/>
      <c r="I172" s="10"/>
      <c r="J172" s="8">
        <f t="shared" si="78"/>
        <v>2</v>
      </c>
      <c r="K172" s="47">
        <f t="shared" si="73"/>
        <v>0</v>
      </c>
      <c r="L172" s="7">
        <f t="shared" si="74"/>
        <v>20.39</v>
      </c>
      <c r="M172" s="7">
        <f t="shared" si="75"/>
        <v>0</v>
      </c>
      <c r="N172" s="7">
        <f t="shared" si="76"/>
        <v>20.39</v>
      </c>
      <c r="O172" s="131">
        <f t="shared" si="77"/>
        <v>0</v>
      </c>
    </row>
    <row r="173" spans="1:15" ht="25.5">
      <c r="A173" s="119" t="s">
        <v>61</v>
      </c>
      <c r="B173" s="188" t="s">
        <v>332</v>
      </c>
      <c r="C173" s="121" t="s">
        <v>37</v>
      </c>
      <c r="D173" s="185">
        <v>13.947406000000001</v>
      </c>
      <c r="E173" s="187">
        <v>1</v>
      </c>
      <c r="F173" s="123"/>
      <c r="G173" s="10">
        <v>1</v>
      </c>
      <c r="H173" s="39"/>
      <c r="I173" s="10"/>
      <c r="J173" s="8">
        <f t="shared" si="78"/>
        <v>1</v>
      </c>
      <c r="K173" s="47">
        <f t="shared" si="73"/>
        <v>0</v>
      </c>
      <c r="L173" s="7">
        <f t="shared" si="74"/>
        <v>13.95</v>
      </c>
      <c r="M173" s="7">
        <f t="shared" si="75"/>
        <v>0</v>
      </c>
      <c r="N173" s="7">
        <f t="shared" si="76"/>
        <v>13.95</v>
      </c>
      <c r="O173" s="131">
        <f t="shared" si="77"/>
        <v>0</v>
      </c>
    </row>
    <row r="174" spans="1:15" ht="25.5">
      <c r="A174" s="119" t="s">
        <v>166</v>
      </c>
      <c r="B174" s="188" t="s">
        <v>333</v>
      </c>
      <c r="C174" s="121" t="s">
        <v>37</v>
      </c>
      <c r="D174" s="185">
        <v>7.798032000000001</v>
      </c>
      <c r="E174" s="187">
        <v>3</v>
      </c>
      <c r="F174" s="123"/>
      <c r="G174" s="10">
        <v>3</v>
      </c>
      <c r="H174" s="39"/>
      <c r="I174" s="10"/>
      <c r="J174" s="8">
        <f t="shared" si="78"/>
        <v>3</v>
      </c>
      <c r="K174" s="47">
        <f t="shared" si="73"/>
        <v>0</v>
      </c>
      <c r="L174" s="7">
        <f t="shared" si="74"/>
        <v>23.39</v>
      </c>
      <c r="M174" s="7">
        <f t="shared" si="75"/>
        <v>0</v>
      </c>
      <c r="N174" s="7">
        <f t="shared" si="76"/>
        <v>23.39</v>
      </c>
      <c r="O174" s="131">
        <f t="shared" si="77"/>
        <v>0</v>
      </c>
    </row>
    <row r="175" spans="1:15" ht="51">
      <c r="A175" s="119" t="s">
        <v>161</v>
      </c>
      <c r="B175" s="188" t="s">
        <v>322</v>
      </c>
      <c r="C175" s="121" t="s">
        <v>37</v>
      </c>
      <c r="D175" s="185">
        <v>4.4044440000000007</v>
      </c>
      <c r="E175" s="187">
        <v>1</v>
      </c>
      <c r="F175" s="123"/>
      <c r="G175" s="10">
        <v>1</v>
      </c>
      <c r="H175" s="39">
        <v>7.86</v>
      </c>
      <c r="I175" s="10"/>
      <c r="J175" s="8">
        <f>I175+'[6]1'!J124</f>
        <v>0</v>
      </c>
      <c r="K175" s="47">
        <f t="shared" si="73"/>
        <v>1</v>
      </c>
      <c r="L175" s="7">
        <f t="shared" si="74"/>
        <v>4.4000000000000004</v>
      </c>
      <c r="M175" s="7">
        <f t="shared" si="75"/>
        <v>0</v>
      </c>
      <c r="N175" s="7">
        <f t="shared" si="76"/>
        <v>0</v>
      </c>
      <c r="O175" s="131">
        <f t="shared" si="77"/>
        <v>4.4000000000000004</v>
      </c>
    </row>
    <row r="176" spans="1:15" ht="25.5">
      <c r="A176" s="119" t="s">
        <v>162</v>
      </c>
      <c r="B176" s="188" t="s">
        <v>334</v>
      </c>
      <c r="C176" s="121" t="s">
        <v>37</v>
      </c>
      <c r="D176" s="185">
        <v>7.1241279999999998</v>
      </c>
      <c r="E176" s="187">
        <v>20</v>
      </c>
      <c r="F176" s="123"/>
      <c r="G176" s="10">
        <v>20</v>
      </c>
      <c r="H176" s="39">
        <v>12.26</v>
      </c>
      <c r="I176" s="10"/>
      <c r="J176" s="8">
        <f>I176+'[6]1'!J126</f>
        <v>0</v>
      </c>
      <c r="K176" s="47">
        <f t="shared" si="73"/>
        <v>20</v>
      </c>
      <c r="L176" s="7">
        <f t="shared" si="74"/>
        <v>142.47999999999999</v>
      </c>
      <c r="M176" s="7">
        <f t="shared" si="75"/>
        <v>0</v>
      </c>
      <c r="N176" s="7">
        <f t="shared" si="76"/>
        <v>0</v>
      </c>
      <c r="O176" s="131">
        <f t="shared" si="77"/>
        <v>142.47999999999999</v>
      </c>
    </row>
    <row r="177" spans="1:15">
      <c r="A177" s="119"/>
      <c r="B177" s="133"/>
      <c r="C177" s="121"/>
      <c r="D177" s="122"/>
      <c r="E177" s="122"/>
      <c r="F177" s="123"/>
      <c r="G177" s="123"/>
      <c r="H177" s="39"/>
      <c r="I177" s="10"/>
      <c r="J177" s="8"/>
      <c r="K177" s="47"/>
      <c r="L177" s="9">
        <f>SUM(L156:L176)</f>
        <v>3806.61</v>
      </c>
      <c r="M177" s="9">
        <f>SUM(M156:M176)</f>
        <v>135.31</v>
      </c>
      <c r="N177" s="9">
        <f>SUM(N156:N176)</f>
        <v>3659.73</v>
      </c>
      <c r="O177" s="112"/>
    </row>
    <row r="178" spans="1:15">
      <c r="A178" s="169" t="s">
        <v>62</v>
      </c>
      <c r="B178" s="168" t="s">
        <v>44</v>
      </c>
      <c r="C178" s="114"/>
      <c r="D178" s="115"/>
      <c r="E178" s="113"/>
      <c r="F178" s="116"/>
      <c r="G178" s="116"/>
      <c r="H178" s="45">
        <v>70.239999999999995</v>
      </c>
      <c r="I178" s="46"/>
      <c r="J178" s="47"/>
      <c r="K178" s="59"/>
      <c r="L178" s="42"/>
      <c r="M178" s="42"/>
      <c r="N178" s="42"/>
      <c r="O178" s="163">
        <f>SUM(O179:O203)</f>
        <v>3176.5299999999997</v>
      </c>
    </row>
    <row r="179" spans="1:15" ht="25.5">
      <c r="A179" s="119" t="s">
        <v>63</v>
      </c>
      <c r="B179" s="188" t="s">
        <v>154</v>
      </c>
      <c r="C179" s="121" t="s">
        <v>97</v>
      </c>
      <c r="D179" s="185">
        <v>10.878736</v>
      </c>
      <c r="E179" s="187">
        <v>86</v>
      </c>
      <c r="F179" s="123"/>
      <c r="G179" s="123"/>
      <c r="H179" s="39">
        <v>11.32</v>
      </c>
      <c r="I179" s="10">
        <v>86</v>
      </c>
      <c r="J179" s="8">
        <f>SUM(G179,I179)</f>
        <v>86</v>
      </c>
      <c r="K179" s="47">
        <f t="shared" ref="K179" si="79">E179-J179</f>
        <v>0</v>
      </c>
      <c r="L179" s="7">
        <f t="shared" ref="L179" si="80">ROUND(E179*D179,2)</f>
        <v>935.57</v>
      </c>
      <c r="M179" s="7">
        <f t="shared" ref="M179" si="81">ROUND(I179*D179,2)</f>
        <v>935.57</v>
      </c>
      <c r="N179" s="7">
        <f t="shared" ref="N179" si="82">ROUND(J179*D179,2)</f>
        <v>935.57</v>
      </c>
      <c r="O179" s="131">
        <f t="shared" ref="O179" si="83">L179-N179</f>
        <v>0</v>
      </c>
    </row>
    <row r="180" spans="1:15" ht="25.5">
      <c r="A180" s="119" t="s">
        <v>336</v>
      </c>
      <c r="B180" s="188" t="s">
        <v>155</v>
      </c>
      <c r="C180" s="121" t="s">
        <v>97</v>
      </c>
      <c r="D180" s="185">
        <v>7.8822700000000001</v>
      </c>
      <c r="E180" s="187">
        <v>40</v>
      </c>
      <c r="F180" s="123"/>
      <c r="G180" s="123"/>
      <c r="H180" s="39"/>
      <c r="I180" s="10">
        <v>40</v>
      </c>
      <c r="J180" s="8">
        <f t="shared" ref="J180:J203" si="84">SUM(G180,I180)</f>
        <v>40</v>
      </c>
      <c r="K180" s="47">
        <f t="shared" ref="K180:K203" si="85">E180-J180</f>
        <v>0</v>
      </c>
      <c r="L180" s="7">
        <f t="shared" ref="L180:L203" si="86">ROUND(E180*D180,2)</f>
        <v>315.29000000000002</v>
      </c>
      <c r="M180" s="7">
        <f t="shared" ref="M180:M203" si="87">ROUND(I180*D180,2)</f>
        <v>315.29000000000002</v>
      </c>
      <c r="N180" s="7">
        <f t="shared" ref="N180:N203" si="88">ROUND(J180*D180,2)</f>
        <v>315.29000000000002</v>
      </c>
      <c r="O180" s="131">
        <f t="shared" ref="O180:O203" si="89">L180-N180</f>
        <v>0</v>
      </c>
    </row>
    <row r="181" spans="1:15" ht="25.5">
      <c r="A181" s="119" t="s">
        <v>337</v>
      </c>
      <c r="B181" s="188" t="s">
        <v>360</v>
      </c>
      <c r="C181" s="121" t="s">
        <v>13</v>
      </c>
      <c r="D181" s="185">
        <v>7.0398899999999998</v>
      </c>
      <c r="E181" s="187">
        <v>5.6</v>
      </c>
      <c r="F181" s="123"/>
      <c r="G181" s="123"/>
      <c r="H181" s="39"/>
      <c r="I181" s="10">
        <v>5.6</v>
      </c>
      <c r="J181" s="8">
        <f t="shared" si="84"/>
        <v>5.6</v>
      </c>
      <c r="K181" s="47">
        <f t="shared" si="85"/>
        <v>0</v>
      </c>
      <c r="L181" s="7">
        <f t="shared" si="86"/>
        <v>39.42</v>
      </c>
      <c r="M181" s="7">
        <f t="shared" si="87"/>
        <v>39.42</v>
      </c>
      <c r="N181" s="7">
        <f t="shared" si="88"/>
        <v>39.42</v>
      </c>
      <c r="O181" s="131">
        <f t="shared" si="89"/>
        <v>0</v>
      </c>
    </row>
    <row r="182" spans="1:15" ht="25.5">
      <c r="A182" s="119" t="s">
        <v>338</v>
      </c>
      <c r="B182" s="188" t="s">
        <v>156</v>
      </c>
      <c r="C182" s="121" t="s">
        <v>13</v>
      </c>
      <c r="D182" s="185">
        <v>2.7798540000000003</v>
      </c>
      <c r="E182" s="187">
        <v>717.8</v>
      </c>
      <c r="F182" s="123"/>
      <c r="G182" s="123"/>
      <c r="H182" s="39"/>
      <c r="I182" s="10">
        <v>717.8</v>
      </c>
      <c r="J182" s="8">
        <f t="shared" si="84"/>
        <v>717.8</v>
      </c>
      <c r="K182" s="47">
        <f t="shared" si="85"/>
        <v>0</v>
      </c>
      <c r="L182" s="7">
        <f t="shared" si="86"/>
        <v>1995.38</v>
      </c>
      <c r="M182" s="7">
        <f t="shared" si="87"/>
        <v>1995.38</v>
      </c>
      <c r="N182" s="7">
        <f t="shared" si="88"/>
        <v>1995.38</v>
      </c>
      <c r="O182" s="131">
        <f t="shared" si="89"/>
        <v>0</v>
      </c>
    </row>
    <row r="183" spans="1:15" ht="25.5">
      <c r="A183" s="119" t="s">
        <v>339</v>
      </c>
      <c r="B183" s="188" t="s">
        <v>157</v>
      </c>
      <c r="C183" s="121" t="s">
        <v>13</v>
      </c>
      <c r="D183" s="185">
        <v>4.4405460000000003</v>
      </c>
      <c r="E183" s="187">
        <v>1550.6</v>
      </c>
      <c r="F183" s="123"/>
      <c r="G183" s="123"/>
      <c r="H183" s="39"/>
      <c r="I183" s="10">
        <v>1550.6</v>
      </c>
      <c r="J183" s="8">
        <f t="shared" si="84"/>
        <v>1550.6</v>
      </c>
      <c r="K183" s="47">
        <f t="shared" si="85"/>
        <v>0</v>
      </c>
      <c r="L183" s="7">
        <f t="shared" si="86"/>
        <v>6885.51</v>
      </c>
      <c r="M183" s="7">
        <f t="shared" si="87"/>
        <v>6885.51</v>
      </c>
      <c r="N183" s="7">
        <f t="shared" si="88"/>
        <v>6885.51</v>
      </c>
      <c r="O183" s="131">
        <f t="shared" si="89"/>
        <v>0</v>
      </c>
    </row>
    <row r="184" spans="1:15" ht="25.5">
      <c r="A184" s="119" t="s">
        <v>340</v>
      </c>
      <c r="B184" s="188" t="s">
        <v>158</v>
      </c>
      <c r="C184" s="121" t="s">
        <v>97</v>
      </c>
      <c r="D184" s="185">
        <v>18.412020000000002</v>
      </c>
      <c r="E184" s="187">
        <v>22</v>
      </c>
      <c r="F184" s="123"/>
      <c r="G184" s="123"/>
      <c r="H184" s="39"/>
      <c r="I184" s="10">
        <v>22</v>
      </c>
      <c r="J184" s="8">
        <f t="shared" si="84"/>
        <v>22</v>
      </c>
      <c r="K184" s="47">
        <f t="shared" si="85"/>
        <v>0</v>
      </c>
      <c r="L184" s="7">
        <f t="shared" si="86"/>
        <v>405.06</v>
      </c>
      <c r="M184" s="7">
        <f t="shared" si="87"/>
        <v>405.06</v>
      </c>
      <c r="N184" s="7">
        <f t="shared" si="88"/>
        <v>405.06</v>
      </c>
      <c r="O184" s="131">
        <f t="shared" si="89"/>
        <v>0</v>
      </c>
    </row>
    <row r="185" spans="1:15" ht="25.5">
      <c r="A185" s="119" t="s">
        <v>341</v>
      </c>
      <c r="B185" s="188" t="s">
        <v>361</v>
      </c>
      <c r="C185" s="121" t="s">
        <v>97</v>
      </c>
      <c r="D185" s="185">
        <v>29.134314000000003</v>
      </c>
      <c r="E185" s="187">
        <v>3</v>
      </c>
      <c r="F185" s="123"/>
      <c r="G185" s="123"/>
      <c r="H185" s="39"/>
      <c r="I185" s="10">
        <v>3</v>
      </c>
      <c r="J185" s="8">
        <f t="shared" si="84"/>
        <v>3</v>
      </c>
      <c r="K185" s="47">
        <f t="shared" si="85"/>
        <v>0</v>
      </c>
      <c r="L185" s="7">
        <f t="shared" si="86"/>
        <v>87.4</v>
      </c>
      <c r="M185" s="7">
        <f t="shared" si="87"/>
        <v>87.4</v>
      </c>
      <c r="N185" s="7">
        <f t="shared" si="88"/>
        <v>87.4</v>
      </c>
      <c r="O185" s="131">
        <f t="shared" si="89"/>
        <v>0</v>
      </c>
    </row>
    <row r="186" spans="1:15" ht="25.5">
      <c r="A186" s="119" t="s">
        <v>342</v>
      </c>
      <c r="B186" s="188" t="s">
        <v>362</v>
      </c>
      <c r="C186" s="121" t="s">
        <v>97</v>
      </c>
      <c r="D186" s="185">
        <v>19.471012000000002</v>
      </c>
      <c r="E186" s="187">
        <v>29</v>
      </c>
      <c r="F186" s="123"/>
      <c r="G186" s="123"/>
      <c r="H186" s="39"/>
      <c r="I186" s="10">
        <v>29</v>
      </c>
      <c r="J186" s="8">
        <f t="shared" si="84"/>
        <v>29</v>
      </c>
      <c r="K186" s="47">
        <f t="shared" si="85"/>
        <v>0</v>
      </c>
      <c r="L186" s="7">
        <f t="shared" si="86"/>
        <v>564.66</v>
      </c>
      <c r="M186" s="7">
        <f t="shared" si="87"/>
        <v>564.66</v>
      </c>
      <c r="N186" s="7">
        <f t="shared" si="88"/>
        <v>564.66</v>
      </c>
      <c r="O186" s="131">
        <f t="shared" si="89"/>
        <v>0</v>
      </c>
    </row>
    <row r="187" spans="1:15" ht="25.5">
      <c r="A187" s="119" t="s">
        <v>343</v>
      </c>
      <c r="B187" s="188" t="s">
        <v>363</v>
      </c>
      <c r="C187" s="121" t="s">
        <v>97</v>
      </c>
      <c r="D187" s="185">
        <v>29.808218</v>
      </c>
      <c r="E187" s="187">
        <v>7</v>
      </c>
      <c r="F187" s="123"/>
      <c r="G187" s="123"/>
      <c r="H187" s="39"/>
      <c r="I187" s="10">
        <v>7</v>
      </c>
      <c r="J187" s="8">
        <f t="shared" si="84"/>
        <v>7</v>
      </c>
      <c r="K187" s="47">
        <f t="shared" si="85"/>
        <v>0</v>
      </c>
      <c r="L187" s="7">
        <f t="shared" si="86"/>
        <v>208.66</v>
      </c>
      <c r="M187" s="7">
        <f t="shared" si="87"/>
        <v>208.66</v>
      </c>
      <c r="N187" s="7">
        <f t="shared" si="88"/>
        <v>208.66</v>
      </c>
      <c r="O187" s="131">
        <f t="shared" si="89"/>
        <v>0</v>
      </c>
    </row>
    <row r="188" spans="1:15" ht="25.5">
      <c r="A188" s="119" t="s">
        <v>344</v>
      </c>
      <c r="B188" s="188" t="s">
        <v>159</v>
      </c>
      <c r="C188" s="121" t="s">
        <v>97</v>
      </c>
      <c r="D188" s="185">
        <v>9.7355060000000009</v>
      </c>
      <c r="E188" s="187">
        <v>9</v>
      </c>
      <c r="F188" s="123"/>
      <c r="G188" s="123"/>
      <c r="H188" s="39"/>
      <c r="I188" s="10">
        <v>9</v>
      </c>
      <c r="J188" s="8">
        <f t="shared" si="84"/>
        <v>9</v>
      </c>
      <c r="K188" s="47">
        <f t="shared" si="85"/>
        <v>0</v>
      </c>
      <c r="L188" s="7">
        <f t="shared" si="86"/>
        <v>87.62</v>
      </c>
      <c r="M188" s="7">
        <f t="shared" si="87"/>
        <v>87.62</v>
      </c>
      <c r="N188" s="7">
        <f t="shared" si="88"/>
        <v>87.62</v>
      </c>
      <c r="O188" s="131">
        <f t="shared" si="89"/>
        <v>0</v>
      </c>
    </row>
    <row r="189" spans="1:15" ht="25.5">
      <c r="A189" s="119" t="s">
        <v>345</v>
      </c>
      <c r="B189" s="188" t="s">
        <v>364</v>
      </c>
      <c r="C189" s="121" t="s">
        <v>97</v>
      </c>
      <c r="D189" s="185">
        <v>31.216196000000004</v>
      </c>
      <c r="E189" s="187">
        <v>25</v>
      </c>
      <c r="F189" s="123"/>
      <c r="G189" s="123"/>
      <c r="H189" s="39"/>
      <c r="I189" s="10">
        <v>25</v>
      </c>
      <c r="J189" s="8">
        <f t="shared" si="84"/>
        <v>25</v>
      </c>
      <c r="K189" s="47">
        <f t="shared" si="85"/>
        <v>0</v>
      </c>
      <c r="L189" s="7">
        <f t="shared" si="86"/>
        <v>780.4</v>
      </c>
      <c r="M189" s="7">
        <f t="shared" si="87"/>
        <v>780.4</v>
      </c>
      <c r="N189" s="7">
        <f t="shared" si="88"/>
        <v>780.4</v>
      </c>
      <c r="O189" s="131">
        <f t="shared" si="89"/>
        <v>0</v>
      </c>
    </row>
    <row r="190" spans="1:15" ht="25.5">
      <c r="A190" s="119" t="s">
        <v>346</v>
      </c>
      <c r="B190" s="188" t="s">
        <v>365</v>
      </c>
      <c r="C190" s="121" t="s">
        <v>97</v>
      </c>
      <c r="D190" s="185">
        <v>10.204832000000001</v>
      </c>
      <c r="E190" s="187">
        <v>2</v>
      </c>
      <c r="F190" s="123"/>
      <c r="G190" s="123"/>
      <c r="H190" s="39"/>
      <c r="I190" s="10">
        <v>2</v>
      </c>
      <c r="J190" s="8">
        <f t="shared" si="84"/>
        <v>2</v>
      </c>
      <c r="K190" s="47">
        <f t="shared" si="85"/>
        <v>0</v>
      </c>
      <c r="L190" s="7">
        <f t="shared" si="86"/>
        <v>20.41</v>
      </c>
      <c r="M190" s="7">
        <f t="shared" si="87"/>
        <v>20.41</v>
      </c>
      <c r="N190" s="7">
        <f t="shared" si="88"/>
        <v>20.41</v>
      </c>
      <c r="O190" s="131">
        <f t="shared" si="89"/>
        <v>0</v>
      </c>
    </row>
    <row r="191" spans="1:15" ht="25.5">
      <c r="A191" s="119" t="s">
        <v>347</v>
      </c>
      <c r="B191" s="188" t="s">
        <v>366</v>
      </c>
      <c r="C191" s="121" t="s">
        <v>97</v>
      </c>
      <c r="D191" s="185">
        <v>19.747793999999999</v>
      </c>
      <c r="E191" s="187">
        <v>2</v>
      </c>
      <c r="F191" s="123"/>
      <c r="G191" s="123"/>
      <c r="H191" s="39"/>
      <c r="I191" s="10">
        <v>2</v>
      </c>
      <c r="J191" s="8">
        <f t="shared" si="84"/>
        <v>2</v>
      </c>
      <c r="K191" s="47">
        <f t="shared" si="85"/>
        <v>0</v>
      </c>
      <c r="L191" s="7">
        <f t="shared" si="86"/>
        <v>39.5</v>
      </c>
      <c r="M191" s="7">
        <f t="shared" si="87"/>
        <v>39.5</v>
      </c>
      <c r="N191" s="7">
        <f t="shared" si="88"/>
        <v>39.5</v>
      </c>
      <c r="O191" s="131">
        <f t="shared" si="89"/>
        <v>0</v>
      </c>
    </row>
    <row r="192" spans="1:15">
      <c r="A192" s="119" t="s">
        <v>348</v>
      </c>
      <c r="B192" s="188" t="s">
        <v>367</v>
      </c>
      <c r="C192" s="121" t="s">
        <v>97</v>
      </c>
      <c r="D192" s="185">
        <v>68.220746000000005</v>
      </c>
      <c r="E192" s="187">
        <v>8</v>
      </c>
      <c r="F192" s="123"/>
      <c r="G192" s="123"/>
      <c r="H192" s="39"/>
      <c r="I192" s="10">
        <v>8</v>
      </c>
      <c r="J192" s="8">
        <f t="shared" si="84"/>
        <v>8</v>
      </c>
      <c r="K192" s="47">
        <f t="shared" si="85"/>
        <v>0</v>
      </c>
      <c r="L192" s="7">
        <f t="shared" si="86"/>
        <v>545.77</v>
      </c>
      <c r="M192" s="7">
        <f t="shared" si="87"/>
        <v>545.77</v>
      </c>
      <c r="N192" s="7">
        <f t="shared" si="88"/>
        <v>545.77</v>
      </c>
      <c r="O192" s="131">
        <f t="shared" si="89"/>
        <v>0</v>
      </c>
    </row>
    <row r="193" spans="1:15" ht="38.25">
      <c r="A193" s="119" t="s">
        <v>349</v>
      </c>
      <c r="B193" s="188" t="s">
        <v>368</v>
      </c>
      <c r="C193" s="121" t="s">
        <v>13</v>
      </c>
      <c r="D193" s="185">
        <v>7.6776920000000004</v>
      </c>
      <c r="E193" s="187">
        <v>347</v>
      </c>
      <c r="F193" s="123"/>
      <c r="G193" s="123"/>
      <c r="H193" s="39"/>
      <c r="I193" s="10">
        <v>347</v>
      </c>
      <c r="J193" s="8">
        <f t="shared" si="84"/>
        <v>347</v>
      </c>
      <c r="K193" s="47">
        <f t="shared" si="85"/>
        <v>0</v>
      </c>
      <c r="L193" s="7">
        <f t="shared" si="86"/>
        <v>2664.16</v>
      </c>
      <c r="M193" s="7">
        <f t="shared" si="87"/>
        <v>2664.16</v>
      </c>
      <c r="N193" s="7">
        <f t="shared" si="88"/>
        <v>2664.16</v>
      </c>
      <c r="O193" s="131">
        <f t="shared" si="89"/>
        <v>0</v>
      </c>
    </row>
    <row r="194" spans="1:15" ht="38.25">
      <c r="A194" s="119" t="s">
        <v>350</v>
      </c>
      <c r="B194" s="188" t="s">
        <v>369</v>
      </c>
      <c r="C194" s="121" t="s">
        <v>13</v>
      </c>
      <c r="D194" s="185">
        <v>10.662124</v>
      </c>
      <c r="E194" s="187">
        <v>77</v>
      </c>
      <c r="F194" s="123"/>
      <c r="G194" s="123"/>
      <c r="H194" s="39"/>
      <c r="I194" s="10">
        <v>77</v>
      </c>
      <c r="J194" s="8">
        <f t="shared" si="84"/>
        <v>77</v>
      </c>
      <c r="K194" s="47">
        <f t="shared" si="85"/>
        <v>0</v>
      </c>
      <c r="L194" s="7">
        <f t="shared" si="86"/>
        <v>820.98</v>
      </c>
      <c r="M194" s="7">
        <f t="shared" si="87"/>
        <v>820.98</v>
      </c>
      <c r="N194" s="7">
        <f t="shared" si="88"/>
        <v>820.98</v>
      </c>
      <c r="O194" s="131">
        <f t="shared" si="89"/>
        <v>0</v>
      </c>
    </row>
    <row r="195" spans="1:15" ht="25.5">
      <c r="A195" s="119" t="s">
        <v>351</v>
      </c>
      <c r="B195" s="188" t="s">
        <v>370</v>
      </c>
      <c r="C195" s="121" t="s">
        <v>13</v>
      </c>
      <c r="D195" s="185">
        <v>8.0988820000000015</v>
      </c>
      <c r="E195" s="187">
        <v>6.8</v>
      </c>
      <c r="F195" s="123"/>
      <c r="G195" s="123"/>
      <c r="H195" s="39"/>
      <c r="I195" s="10">
        <v>6.8</v>
      </c>
      <c r="J195" s="8">
        <f t="shared" si="84"/>
        <v>6.8</v>
      </c>
      <c r="K195" s="47">
        <f t="shared" si="85"/>
        <v>0</v>
      </c>
      <c r="L195" s="7">
        <f t="shared" si="86"/>
        <v>55.07</v>
      </c>
      <c r="M195" s="7">
        <f t="shared" si="87"/>
        <v>55.07</v>
      </c>
      <c r="N195" s="7">
        <f t="shared" si="88"/>
        <v>55.07</v>
      </c>
      <c r="O195" s="131">
        <f t="shared" si="89"/>
        <v>0</v>
      </c>
    </row>
    <row r="196" spans="1:15">
      <c r="A196" s="119" t="s">
        <v>352</v>
      </c>
      <c r="B196" s="188" t="s">
        <v>371</v>
      </c>
      <c r="C196" s="121" t="s">
        <v>97</v>
      </c>
      <c r="D196" s="185">
        <v>224.26562400000003</v>
      </c>
      <c r="E196" s="187">
        <v>1</v>
      </c>
      <c r="F196" s="123"/>
      <c r="G196" s="123"/>
      <c r="H196" s="39"/>
      <c r="I196" s="10">
        <v>1</v>
      </c>
      <c r="J196" s="8">
        <f t="shared" si="84"/>
        <v>1</v>
      </c>
      <c r="K196" s="47">
        <f t="shared" si="85"/>
        <v>0</v>
      </c>
      <c r="L196" s="7">
        <f t="shared" si="86"/>
        <v>224.27</v>
      </c>
      <c r="M196" s="7">
        <f t="shared" si="87"/>
        <v>224.27</v>
      </c>
      <c r="N196" s="7">
        <f t="shared" si="88"/>
        <v>224.27</v>
      </c>
      <c r="O196" s="131">
        <f t="shared" si="89"/>
        <v>0</v>
      </c>
    </row>
    <row r="197" spans="1:15" ht="25.5">
      <c r="A197" s="119" t="s">
        <v>353</v>
      </c>
      <c r="B197" s="188" t="s">
        <v>372</v>
      </c>
      <c r="C197" s="121" t="s">
        <v>97</v>
      </c>
      <c r="D197" s="185">
        <v>63.286806000000006</v>
      </c>
      <c r="E197" s="187">
        <v>4</v>
      </c>
      <c r="F197" s="123"/>
      <c r="G197" s="123"/>
      <c r="H197" s="39"/>
      <c r="I197" s="10"/>
      <c r="J197" s="8">
        <f t="shared" si="84"/>
        <v>0</v>
      </c>
      <c r="K197" s="47">
        <f t="shared" si="85"/>
        <v>4</v>
      </c>
      <c r="L197" s="7">
        <f t="shared" si="86"/>
        <v>253.15</v>
      </c>
      <c r="M197" s="7">
        <f t="shared" si="87"/>
        <v>0</v>
      </c>
      <c r="N197" s="7">
        <f t="shared" si="88"/>
        <v>0</v>
      </c>
      <c r="O197" s="131">
        <f t="shared" si="89"/>
        <v>253.15</v>
      </c>
    </row>
    <row r="198" spans="1:15" ht="25.5">
      <c r="A198" s="119" t="s">
        <v>354</v>
      </c>
      <c r="B198" s="188" t="s">
        <v>373</v>
      </c>
      <c r="C198" s="121" t="s">
        <v>97</v>
      </c>
      <c r="D198" s="185">
        <v>1.86527</v>
      </c>
      <c r="E198" s="187">
        <v>1</v>
      </c>
      <c r="F198" s="123"/>
      <c r="G198" s="123"/>
      <c r="H198" s="39"/>
      <c r="I198" s="10"/>
      <c r="J198" s="8">
        <f t="shared" si="84"/>
        <v>0</v>
      </c>
      <c r="K198" s="47">
        <f t="shared" si="85"/>
        <v>1</v>
      </c>
      <c r="L198" s="7">
        <f t="shared" si="86"/>
        <v>1.87</v>
      </c>
      <c r="M198" s="7">
        <f t="shared" si="87"/>
        <v>0</v>
      </c>
      <c r="N198" s="7">
        <f t="shared" si="88"/>
        <v>0</v>
      </c>
      <c r="O198" s="131">
        <f t="shared" si="89"/>
        <v>1.87</v>
      </c>
    </row>
    <row r="199" spans="1:15" ht="25.5">
      <c r="A199" s="119" t="s">
        <v>355</v>
      </c>
      <c r="B199" s="188" t="s">
        <v>374</v>
      </c>
      <c r="C199" s="121" t="s">
        <v>97</v>
      </c>
      <c r="D199" s="185">
        <v>36.535223999999999</v>
      </c>
      <c r="E199" s="187">
        <v>2</v>
      </c>
      <c r="F199" s="123"/>
      <c r="G199" s="123"/>
      <c r="H199" s="39"/>
      <c r="I199" s="10"/>
      <c r="J199" s="8">
        <f t="shared" si="84"/>
        <v>0</v>
      </c>
      <c r="K199" s="47">
        <f t="shared" si="85"/>
        <v>2</v>
      </c>
      <c r="L199" s="7">
        <f t="shared" si="86"/>
        <v>73.069999999999993</v>
      </c>
      <c r="M199" s="7">
        <f t="shared" si="87"/>
        <v>0</v>
      </c>
      <c r="N199" s="7">
        <f t="shared" si="88"/>
        <v>0</v>
      </c>
      <c r="O199" s="131">
        <f t="shared" si="89"/>
        <v>73.069999999999993</v>
      </c>
    </row>
    <row r="200" spans="1:15" ht="25.5">
      <c r="A200" s="119" t="s">
        <v>356</v>
      </c>
      <c r="B200" s="188" t="s">
        <v>375</v>
      </c>
      <c r="C200" s="121" t="s">
        <v>97</v>
      </c>
      <c r="D200" s="185">
        <v>75.236568000000005</v>
      </c>
      <c r="E200" s="187">
        <v>2</v>
      </c>
      <c r="F200" s="123"/>
      <c r="G200" s="123"/>
      <c r="H200" s="39"/>
      <c r="I200" s="10"/>
      <c r="J200" s="8">
        <f t="shared" si="84"/>
        <v>0</v>
      </c>
      <c r="K200" s="47">
        <f t="shared" si="85"/>
        <v>2</v>
      </c>
      <c r="L200" s="7">
        <f t="shared" si="86"/>
        <v>150.47</v>
      </c>
      <c r="M200" s="7">
        <f t="shared" si="87"/>
        <v>0</v>
      </c>
      <c r="N200" s="7">
        <f t="shared" si="88"/>
        <v>0</v>
      </c>
      <c r="O200" s="131">
        <f t="shared" si="89"/>
        <v>150.47</v>
      </c>
    </row>
    <row r="201" spans="1:15">
      <c r="A201" s="119" t="s">
        <v>357</v>
      </c>
      <c r="B201" s="188" t="s">
        <v>376</v>
      </c>
      <c r="C201" s="121" t="s">
        <v>97</v>
      </c>
      <c r="D201" s="185">
        <v>79.352195999999992</v>
      </c>
      <c r="E201" s="187">
        <v>34</v>
      </c>
      <c r="F201" s="123"/>
      <c r="G201" s="123"/>
      <c r="H201" s="39"/>
      <c r="I201" s="10"/>
      <c r="J201" s="8">
        <f t="shared" si="84"/>
        <v>0</v>
      </c>
      <c r="K201" s="47">
        <f t="shared" si="85"/>
        <v>34</v>
      </c>
      <c r="L201" s="7">
        <f t="shared" si="86"/>
        <v>2697.97</v>
      </c>
      <c r="M201" s="7">
        <f t="shared" si="87"/>
        <v>0</v>
      </c>
      <c r="N201" s="7">
        <f t="shared" si="88"/>
        <v>0</v>
      </c>
      <c r="O201" s="131">
        <f t="shared" si="89"/>
        <v>2697.97</v>
      </c>
    </row>
    <row r="202" spans="1:15" ht="38.25">
      <c r="A202" s="119" t="s">
        <v>358</v>
      </c>
      <c r="B202" s="188" t="s">
        <v>377</v>
      </c>
      <c r="C202" s="121" t="s">
        <v>97</v>
      </c>
      <c r="D202" s="185">
        <v>277.38370000000003</v>
      </c>
      <c r="E202" s="187">
        <v>1</v>
      </c>
      <c r="F202" s="123"/>
      <c r="G202" s="123"/>
      <c r="H202" s="39"/>
      <c r="I202" s="10">
        <v>1</v>
      </c>
      <c r="J202" s="8">
        <f t="shared" si="84"/>
        <v>1</v>
      </c>
      <c r="K202" s="47">
        <f t="shared" si="85"/>
        <v>0</v>
      </c>
      <c r="L202" s="7">
        <f t="shared" si="86"/>
        <v>277.38</v>
      </c>
      <c r="M202" s="7">
        <f t="shared" si="87"/>
        <v>277.38</v>
      </c>
      <c r="N202" s="7">
        <f t="shared" si="88"/>
        <v>277.38</v>
      </c>
      <c r="O202" s="131">
        <f t="shared" si="89"/>
        <v>0</v>
      </c>
    </row>
    <row r="203" spans="1:15">
      <c r="A203" s="119" t="s">
        <v>359</v>
      </c>
      <c r="B203" s="188" t="s">
        <v>378</v>
      </c>
      <c r="C203" s="121" t="s">
        <v>97</v>
      </c>
      <c r="D203" s="185">
        <v>410.22702599999997</v>
      </c>
      <c r="E203" s="187">
        <v>1</v>
      </c>
      <c r="F203" s="123"/>
      <c r="G203" s="123"/>
      <c r="H203" s="39"/>
      <c r="I203" s="10">
        <v>1</v>
      </c>
      <c r="J203" s="8">
        <f t="shared" si="84"/>
        <v>1</v>
      </c>
      <c r="K203" s="47">
        <f t="shared" si="85"/>
        <v>0</v>
      </c>
      <c r="L203" s="7">
        <f t="shared" si="86"/>
        <v>410.23</v>
      </c>
      <c r="M203" s="7">
        <f t="shared" si="87"/>
        <v>410.23</v>
      </c>
      <c r="N203" s="7">
        <f t="shared" si="88"/>
        <v>410.23</v>
      </c>
      <c r="O203" s="131">
        <f t="shared" si="89"/>
        <v>0</v>
      </c>
    </row>
    <row r="204" spans="1:15">
      <c r="A204" s="123"/>
      <c r="B204" s="123"/>
      <c r="C204" s="123"/>
      <c r="D204" s="145"/>
      <c r="E204" s="145"/>
      <c r="F204" s="123"/>
      <c r="G204" s="123"/>
      <c r="H204" s="146"/>
      <c r="I204" s="10"/>
      <c r="J204" s="12"/>
      <c r="K204" s="60"/>
      <c r="L204" s="9">
        <f>SUM(L179:L203)</f>
        <v>20539.270000000004</v>
      </c>
      <c r="M204" s="9">
        <f t="shared" ref="M204:N204" si="90">SUM(M179:M203)</f>
        <v>17362.740000000002</v>
      </c>
      <c r="N204" s="9">
        <f t="shared" si="90"/>
        <v>17362.740000000002</v>
      </c>
      <c r="O204" s="112"/>
    </row>
    <row r="205" spans="1:15">
      <c r="A205" s="267" t="s">
        <v>64</v>
      </c>
      <c r="B205" s="268"/>
      <c r="C205" s="268"/>
      <c r="D205" s="268"/>
      <c r="E205" s="155"/>
      <c r="F205" s="156"/>
      <c r="G205" s="156"/>
      <c r="H205" s="157"/>
      <c r="I205" s="158"/>
      <c r="J205" s="159"/>
      <c r="K205" s="159"/>
      <c r="L205" s="164">
        <f>SUM(L204,L177,L154,L103,L93,L84,L78,L72,L69,L41,L20,L16)</f>
        <v>169972.00999999995</v>
      </c>
      <c r="M205" s="164">
        <f>SUM(M204,M177,M154,M103,M93,M84,M78,M72,M69,M41,M20,M16)</f>
        <v>44401.72</v>
      </c>
      <c r="N205" s="164">
        <f>SUM(N204,N177,N154,N103,N93,N84,N78,N72,N69,N41,N20,N16)-64.3</f>
        <v>89650.300000000017</v>
      </c>
      <c r="O205" s="164">
        <f>L205-N205</f>
        <v>80321.709999999934</v>
      </c>
    </row>
    <row r="206" spans="1:15">
      <c r="M206" s="13">
        <f>ROUND(M205/L205,4)</f>
        <v>0.26119999999999999</v>
      </c>
      <c r="N206" s="13">
        <f>ROUND(N205/L205,4)</f>
        <v>0.52739999999999998</v>
      </c>
    </row>
    <row r="207" spans="1:15">
      <c r="M207" s="14"/>
    </row>
    <row r="208" spans="1:15">
      <c r="B208" s="88"/>
      <c r="C208" s="90"/>
      <c r="D208" s="90"/>
    </row>
    <row r="209" spans="2:15">
      <c r="B209" s="92" t="s">
        <v>92</v>
      </c>
      <c r="C209" s="89"/>
      <c r="D209" s="266" t="s">
        <v>93</v>
      </c>
      <c r="E209" s="266"/>
      <c r="F209" s="266"/>
      <c r="G209" s="266"/>
      <c r="H209" s="266"/>
      <c r="I209" s="266"/>
      <c r="L209" s="261" t="s">
        <v>95</v>
      </c>
      <c r="M209" s="262"/>
      <c r="N209" s="262"/>
      <c r="O209" s="262"/>
    </row>
    <row r="210" spans="2:15">
      <c r="D210" s="91"/>
      <c r="E210" s="265" t="s">
        <v>94</v>
      </c>
      <c r="F210" s="265"/>
      <c r="G210" s="265"/>
      <c r="H210" s="91"/>
      <c r="L210" s="263" t="s">
        <v>96</v>
      </c>
      <c r="M210" s="264"/>
      <c r="N210" s="264"/>
      <c r="O210" s="264"/>
    </row>
  </sheetData>
  <mergeCells count="40">
    <mergeCell ref="A6:D7"/>
    <mergeCell ref="J10:J12"/>
    <mergeCell ref="K9:K12"/>
    <mergeCell ref="L209:O209"/>
    <mergeCell ref="L210:O210"/>
    <mergeCell ref="E210:G210"/>
    <mergeCell ref="D209:I209"/>
    <mergeCell ref="A205:D20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&amp;RBM03 - PLANILHA DA  UBS AÇUDE DAS PEDRAS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W191"/>
  <sheetViews>
    <sheetView view="pageBreakPreview" topLeftCell="A174" zoomScaleSheetLayoutView="100" workbookViewId="0">
      <selection activeCell="A198" sqref="A198"/>
    </sheetView>
  </sheetViews>
  <sheetFormatPr defaultColWidth="9.140625" defaultRowHeight="12.75"/>
  <cols>
    <col min="1" max="1" width="36.5703125" style="20" customWidth="1"/>
    <col min="2" max="2" width="12.28515625" style="20" customWidth="1"/>
    <col min="3" max="3" width="8.5703125" style="20" customWidth="1"/>
    <col min="4" max="4" width="11.28515625" style="20" customWidth="1"/>
    <col min="5" max="5" width="9.28515625" style="20" customWidth="1"/>
    <col min="6" max="6" width="8.5703125" style="20" customWidth="1"/>
    <col min="7" max="7" width="7.28515625" style="20" customWidth="1"/>
    <col min="8" max="8" width="8.5703125" style="20" customWidth="1"/>
    <col min="9" max="9" width="7.85546875" style="20" customWidth="1"/>
    <col min="10" max="10" width="9.42578125" style="20" customWidth="1"/>
    <col min="11" max="11" width="7.7109375" style="20" customWidth="1"/>
    <col min="12" max="12" width="9" style="20" customWidth="1"/>
    <col min="13" max="13" width="12.42578125" style="19" customWidth="1"/>
    <col min="14" max="14" width="10.140625" style="20" customWidth="1"/>
    <col min="15" max="15" width="6" style="20" customWidth="1"/>
    <col min="16" max="16" width="5.28515625" style="20" customWidth="1"/>
    <col min="17" max="16384" width="9.140625" style="20"/>
  </cols>
  <sheetData>
    <row r="1" spans="1:19" s="18" customFormat="1" ht="108.75" customHeight="1">
      <c r="A1" s="292"/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</row>
    <row r="2" spans="1:19" ht="18.75">
      <c r="A2" s="293" t="str">
        <f>[7]Orçamento!$A$2:$H$2</f>
        <v>PREFEITURA MUNICIPAL DE ITABAIANA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</row>
    <row r="3" spans="1:19">
      <c r="A3" s="21"/>
      <c r="B3" s="15"/>
      <c r="C3" s="16"/>
      <c r="D3" s="22"/>
      <c r="E3" s="17"/>
      <c r="F3" s="23"/>
      <c r="G3" s="23"/>
    </row>
    <row r="4" spans="1:19" ht="12" customHeight="1">
      <c r="A4" s="294" t="s">
        <v>65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</row>
    <row r="5" spans="1:19" ht="12" customHeight="1">
      <c r="A5" s="296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</row>
    <row r="6" spans="1:19" ht="12.75" hidden="1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9" ht="12.75" customHeight="1">
      <c r="A7" s="68" t="s">
        <v>84</v>
      </c>
      <c r="B7" s="299" t="s">
        <v>175</v>
      </c>
      <c r="C7" s="300"/>
      <c r="D7" s="300"/>
      <c r="E7" s="300"/>
      <c r="F7" s="300"/>
      <c r="G7" s="300"/>
      <c r="H7" s="300"/>
      <c r="I7" s="300"/>
      <c r="J7" s="302" t="s">
        <v>398</v>
      </c>
      <c r="K7" s="303"/>
      <c r="L7" s="303"/>
    </row>
    <row r="8" spans="1:19" ht="12.75" customHeight="1">
      <c r="A8" s="69" t="s">
        <v>85</v>
      </c>
      <c r="B8" s="299" t="s">
        <v>176</v>
      </c>
      <c r="C8" s="300"/>
      <c r="D8" s="300"/>
      <c r="E8" s="300"/>
      <c r="F8" s="300"/>
      <c r="G8" s="300"/>
      <c r="H8" s="300"/>
      <c r="I8" s="300"/>
      <c r="J8" s="304"/>
      <c r="K8" s="305"/>
      <c r="L8" s="305"/>
    </row>
    <row r="9" spans="1:19" ht="12.75" customHeight="1">
      <c r="A9" s="70" t="s">
        <v>86</v>
      </c>
      <c r="B9" s="301">
        <v>44267</v>
      </c>
      <c r="C9" s="301"/>
      <c r="D9" s="301"/>
      <c r="E9" s="71" t="s">
        <v>87</v>
      </c>
      <c r="F9" s="301">
        <v>44356</v>
      </c>
      <c r="G9" s="301"/>
      <c r="H9" s="301"/>
      <c r="I9" s="301"/>
      <c r="J9" s="306"/>
      <c r="K9" s="307"/>
      <c r="L9" s="307"/>
    </row>
    <row r="10" spans="1:19" ht="25.5" customHeight="1">
      <c r="A10" s="298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P10" s="275" t="s">
        <v>168</v>
      </c>
      <c r="Q10" s="276"/>
      <c r="R10" s="275" t="s">
        <v>169</v>
      </c>
      <c r="S10" s="277"/>
    </row>
    <row r="11" spans="1:19" ht="15" customHeight="1">
      <c r="A11" s="309" t="s">
        <v>386</v>
      </c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104"/>
    </row>
    <row r="12" spans="1:19" ht="15">
      <c r="A12" s="315" t="s">
        <v>387</v>
      </c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104"/>
    </row>
    <row r="13" spans="1:19" ht="15" customHeight="1">
      <c r="M13" s="104"/>
    </row>
    <row r="14" spans="1:19" ht="15" customHeight="1">
      <c r="B14" s="317" t="s">
        <v>168</v>
      </c>
      <c r="C14" s="318"/>
      <c r="D14" s="319"/>
      <c r="E14" s="177"/>
      <c r="F14" s="177" t="s">
        <v>170</v>
      </c>
      <c r="G14" s="275" t="s">
        <v>169</v>
      </c>
      <c r="H14" s="277"/>
      <c r="M14" s="104"/>
    </row>
    <row r="15" spans="1:19" ht="15" customHeight="1">
      <c r="A15" s="175" t="s">
        <v>421</v>
      </c>
      <c r="B15" s="275">
        <v>5.04</v>
      </c>
      <c r="C15" s="276"/>
      <c r="D15" s="277"/>
      <c r="E15" s="162"/>
      <c r="F15" s="162">
        <v>1</v>
      </c>
      <c r="G15" s="176">
        <f>B15*F15</f>
        <v>5.04</v>
      </c>
      <c r="H15" s="63" t="s">
        <v>13</v>
      </c>
      <c r="M15" s="104"/>
    </row>
    <row r="16" spans="1:19" ht="15" customHeight="1">
      <c r="M16" s="104"/>
    </row>
    <row r="17" spans="1:13" ht="15" customHeight="1">
      <c r="A17" s="278" t="s">
        <v>88</v>
      </c>
      <c r="B17" s="279"/>
      <c r="C17" s="279"/>
      <c r="D17" s="279"/>
      <c r="E17" s="279"/>
      <c r="F17" s="279"/>
      <c r="G17" s="279"/>
      <c r="H17" s="279"/>
      <c r="I17" s="280"/>
      <c r="J17" s="75">
        <f>G15</f>
        <v>5.04</v>
      </c>
      <c r="K17" s="76" t="s">
        <v>13</v>
      </c>
      <c r="L17" s="81"/>
      <c r="M17" s="104"/>
    </row>
    <row r="18" spans="1:13" ht="15" customHeight="1">
      <c r="A18" s="62"/>
      <c r="B18" s="30"/>
      <c r="C18" s="31"/>
      <c r="D18" s="27"/>
      <c r="E18" s="27"/>
      <c r="G18" s="27"/>
      <c r="H18" s="29"/>
      <c r="I18" s="29"/>
      <c r="J18" s="28"/>
      <c r="K18" s="29"/>
      <c r="M18" s="104"/>
    </row>
    <row r="19" spans="1:13" ht="15" customHeight="1">
      <c r="A19" s="281" t="s">
        <v>89</v>
      </c>
      <c r="B19" s="282"/>
      <c r="C19" s="282"/>
      <c r="D19" s="282"/>
      <c r="E19" s="282"/>
      <c r="F19" s="282"/>
      <c r="G19" s="282"/>
      <c r="H19" s="282"/>
      <c r="I19" s="283"/>
      <c r="J19" s="79">
        <v>10.96</v>
      </c>
      <c r="K19" s="84" t="s">
        <v>13</v>
      </c>
      <c r="L19" s="80"/>
      <c r="M19" s="104"/>
    </row>
    <row r="20" spans="1:13" ht="15" customHeight="1">
      <c r="A20" s="269" t="s">
        <v>90</v>
      </c>
      <c r="B20" s="270"/>
      <c r="C20" s="270"/>
      <c r="D20" s="270"/>
      <c r="E20" s="270"/>
      <c r="F20" s="270"/>
      <c r="G20" s="270"/>
      <c r="H20" s="270"/>
      <c r="I20" s="271"/>
      <c r="J20" s="83">
        <f>J17</f>
        <v>5.04</v>
      </c>
      <c r="K20" s="85" t="s">
        <v>13</v>
      </c>
      <c r="L20" s="78"/>
      <c r="M20" s="104"/>
    </row>
    <row r="21" spans="1:13" ht="15" customHeight="1">
      <c r="A21" s="272" t="s">
        <v>91</v>
      </c>
      <c r="B21" s="273"/>
      <c r="C21" s="273"/>
      <c r="D21" s="273"/>
      <c r="E21" s="273"/>
      <c r="F21" s="273"/>
      <c r="G21" s="273"/>
      <c r="H21" s="273"/>
      <c r="I21" s="274"/>
      <c r="J21" s="77">
        <f>J19+J20</f>
        <v>16</v>
      </c>
      <c r="K21" s="84" t="s">
        <v>13</v>
      </c>
      <c r="L21" s="82"/>
      <c r="M21" s="104"/>
    </row>
    <row r="22" spans="1:13" ht="15" customHeight="1">
      <c r="M22" s="104"/>
    </row>
    <row r="23" spans="1:13" ht="15" customHeight="1">
      <c r="A23" s="284" t="s">
        <v>409</v>
      </c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104"/>
    </row>
    <row r="24" spans="1:13" ht="15" customHeight="1">
      <c r="M24" s="104"/>
    </row>
    <row r="25" spans="1:13" ht="15" customHeight="1">
      <c r="B25" s="275" t="s">
        <v>168</v>
      </c>
      <c r="C25" s="276"/>
      <c r="D25" s="276"/>
      <c r="E25" s="276"/>
      <c r="F25" s="277"/>
      <c r="G25" s="275" t="s">
        <v>169</v>
      </c>
      <c r="H25" s="277"/>
      <c r="M25" s="104"/>
    </row>
    <row r="26" spans="1:13" ht="15" customHeight="1">
      <c r="A26" s="175" t="s">
        <v>423</v>
      </c>
      <c r="B26" s="275" t="s">
        <v>422</v>
      </c>
      <c r="C26" s="276"/>
      <c r="D26" s="276"/>
      <c r="E26" s="276"/>
      <c r="F26" s="277"/>
      <c r="G26" s="176">
        <f>2.09 + 2.09 + 4.65</f>
        <v>8.83</v>
      </c>
      <c r="H26" s="63" t="s">
        <v>13</v>
      </c>
      <c r="M26" s="104"/>
    </row>
    <row r="27" spans="1:13" ht="15" customHeight="1">
      <c r="M27" s="104"/>
    </row>
    <row r="28" spans="1:13" ht="15" customHeight="1">
      <c r="A28" s="278" t="s">
        <v>88</v>
      </c>
      <c r="B28" s="279"/>
      <c r="C28" s="279"/>
      <c r="D28" s="279"/>
      <c r="E28" s="279"/>
      <c r="F28" s="279"/>
      <c r="G28" s="279"/>
      <c r="H28" s="279"/>
      <c r="I28" s="280"/>
      <c r="J28" s="75">
        <f>G26</f>
        <v>8.83</v>
      </c>
      <c r="K28" s="76" t="s">
        <v>13</v>
      </c>
      <c r="L28" s="81"/>
      <c r="M28" s="104"/>
    </row>
    <row r="29" spans="1:13" ht="15" customHeight="1">
      <c r="A29" s="62"/>
      <c r="B29" s="30"/>
      <c r="C29" s="31"/>
      <c r="D29" s="27"/>
      <c r="E29" s="27"/>
      <c r="G29" s="27"/>
      <c r="H29" s="29"/>
      <c r="I29" s="29"/>
      <c r="J29" s="28"/>
      <c r="K29" s="29"/>
      <c r="M29" s="104"/>
    </row>
    <row r="30" spans="1:13" ht="15" customHeight="1">
      <c r="A30" s="281" t="s">
        <v>89</v>
      </c>
      <c r="B30" s="282"/>
      <c r="C30" s="282"/>
      <c r="D30" s="282"/>
      <c r="E30" s="282"/>
      <c r="F30" s="282"/>
      <c r="G30" s="282"/>
      <c r="H30" s="282"/>
      <c r="I30" s="283"/>
      <c r="J30" s="79">
        <v>0</v>
      </c>
      <c r="K30" s="84" t="s">
        <v>13</v>
      </c>
      <c r="L30" s="80"/>
      <c r="M30" s="104"/>
    </row>
    <row r="31" spans="1:13" ht="15" customHeight="1">
      <c r="A31" s="269" t="s">
        <v>90</v>
      </c>
      <c r="B31" s="270"/>
      <c r="C31" s="270"/>
      <c r="D31" s="270"/>
      <c r="E31" s="270"/>
      <c r="F31" s="270"/>
      <c r="G31" s="270"/>
      <c r="H31" s="270"/>
      <c r="I31" s="271"/>
      <c r="J31" s="83">
        <f>J28</f>
        <v>8.83</v>
      </c>
      <c r="K31" s="85" t="s">
        <v>13</v>
      </c>
      <c r="L31" s="78"/>
      <c r="M31" s="104"/>
    </row>
    <row r="32" spans="1:13" ht="15" customHeight="1">
      <c r="A32" s="272" t="s">
        <v>91</v>
      </c>
      <c r="B32" s="273"/>
      <c r="C32" s="273"/>
      <c r="D32" s="273"/>
      <c r="E32" s="273"/>
      <c r="F32" s="273"/>
      <c r="G32" s="273"/>
      <c r="H32" s="273"/>
      <c r="I32" s="274"/>
      <c r="J32" s="77">
        <f>J30+J31</f>
        <v>8.83</v>
      </c>
      <c r="K32" s="84" t="s">
        <v>13</v>
      </c>
      <c r="L32" s="82"/>
      <c r="M32" s="104"/>
    </row>
    <row r="33" spans="1:23" ht="15" customHeight="1">
      <c r="M33" s="104"/>
    </row>
    <row r="34" spans="1:23" s="19" customFormat="1" ht="36" customHeight="1">
      <c r="A34" s="284" t="s">
        <v>388</v>
      </c>
      <c r="B34" s="285"/>
      <c r="C34" s="285"/>
      <c r="D34" s="285"/>
      <c r="E34" s="285"/>
      <c r="F34" s="285"/>
      <c r="G34" s="285"/>
      <c r="H34" s="285"/>
      <c r="I34" s="285"/>
      <c r="J34" s="285"/>
      <c r="K34" s="285"/>
      <c r="L34" s="285"/>
      <c r="N34" s="20"/>
      <c r="O34" s="320" t="s">
        <v>403</v>
      </c>
      <c r="P34" s="320"/>
      <c r="Q34" s="320"/>
      <c r="R34" s="320"/>
      <c r="S34" s="320"/>
      <c r="T34" s="320"/>
      <c r="U34" s="320"/>
      <c r="V34" s="320"/>
      <c r="W34" s="320"/>
    </row>
    <row r="35" spans="1:23">
      <c r="O35" s="320"/>
      <c r="P35" s="320"/>
      <c r="Q35" s="320"/>
      <c r="R35" s="320"/>
      <c r="S35" s="320"/>
      <c r="T35" s="320"/>
      <c r="U35" s="320"/>
      <c r="V35" s="320"/>
      <c r="W35" s="320"/>
    </row>
    <row r="36" spans="1:23">
      <c r="B36" s="275" t="s">
        <v>67</v>
      </c>
      <c r="C36" s="277"/>
      <c r="M36" s="104"/>
      <c r="O36" s="320"/>
      <c r="P36" s="320"/>
      <c r="Q36" s="320"/>
      <c r="R36" s="320"/>
      <c r="S36" s="320"/>
      <c r="T36" s="320"/>
      <c r="U36" s="320"/>
      <c r="V36" s="320"/>
      <c r="W36" s="320"/>
    </row>
    <row r="37" spans="1:23">
      <c r="A37" s="61" t="s">
        <v>424</v>
      </c>
      <c r="B37" s="175">
        <v>58.6</v>
      </c>
      <c r="C37" s="63" t="s">
        <v>8</v>
      </c>
      <c r="M37" s="104"/>
      <c r="O37" s="320"/>
      <c r="P37" s="320"/>
      <c r="Q37" s="320"/>
      <c r="R37" s="320"/>
      <c r="S37" s="320"/>
      <c r="T37" s="320"/>
      <c r="U37" s="320"/>
      <c r="V37" s="320"/>
      <c r="W37" s="320"/>
    </row>
    <row r="38" spans="1:23" s="104" customFormat="1" ht="14.25" customHeight="1">
      <c r="A38" s="62"/>
      <c r="B38" s="161"/>
      <c r="C38" s="87"/>
      <c r="D38" s="87"/>
      <c r="E38" s="87"/>
      <c r="F38" s="87"/>
      <c r="G38" s="87"/>
      <c r="H38" s="87"/>
      <c r="I38" s="160"/>
      <c r="J38" s="87"/>
      <c r="K38" s="160"/>
      <c r="L38" s="20"/>
      <c r="N38" s="20"/>
      <c r="O38" s="20"/>
      <c r="P38" s="20"/>
      <c r="Q38" s="20"/>
    </row>
    <row r="39" spans="1:23" s="19" customFormat="1" ht="14.25" customHeight="1">
      <c r="A39" s="278" t="s">
        <v>88</v>
      </c>
      <c r="B39" s="279"/>
      <c r="C39" s="279"/>
      <c r="D39" s="279"/>
      <c r="E39" s="279"/>
      <c r="F39" s="279"/>
      <c r="G39" s="279"/>
      <c r="H39" s="279"/>
      <c r="I39" s="280"/>
      <c r="J39" s="75">
        <f>B37</f>
        <v>58.6</v>
      </c>
      <c r="K39" s="76" t="s">
        <v>8</v>
      </c>
      <c r="L39" s="81"/>
      <c r="N39" s="20"/>
      <c r="O39" s="20"/>
      <c r="P39" s="20"/>
      <c r="Q39" s="20"/>
    </row>
    <row r="40" spans="1:23" s="19" customFormat="1" ht="15">
      <c r="A40" s="62"/>
      <c r="B40" s="30"/>
      <c r="C40" s="31"/>
      <c r="D40" s="27"/>
      <c r="E40" s="27"/>
      <c r="F40" s="20"/>
      <c r="G40" s="27"/>
      <c r="H40" s="29"/>
      <c r="I40" s="29"/>
      <c r="J40" s="28"/>
      <c r="K40" s="29"/>
      <c r="L40" s="20"/>
      <c r="N40" s="20"/>
      <c r="O40" s="20"/>
      <c r="P40" s="20"/>
      <c r="Q40" s="20"/>
    </row>
    <row r="41" spans="1:23" s="19" customFormat="1" ht="15">
      <c r="A41" s="281" t="s">
        <v>89</v>
      </c>
      <c r="B41" s="282"/>
      <c r="C41" s="282"/>
      <c r="D41" s="282"/>
      <c r="E41" s="282"/>
      <c r="F41" s="282"/>
      <c r="G41" s="282"/>
      <c r="H41" s="282"/>
      <c r="I41" s="283"/>
      <c r="J41" s="79">
        <v>59.67</v>
      </c>
      <c r="K41" s="84" t="s">
        <v>8</v>
      </c>
      <c r="L41" s="80"/>
      <c r="N41" s="20"/>
      <c r="O41" s="20"/>
      <c r="P41" s="20"/>
      <c r="Q41" s="20"/>
    </row>
    <row r="42" spans="1:23" s="19" customFormat="1" ht="15">
      <c r="A42" s="269" t="s">
        <v>90</v>
      </c>
      <c r="B42" s="270"/>
      <c r="C42" s="270"/>
      <c r="D42" s="270"/>
      <c r="E42" s="270"/>
      <c r="F42" s="270"/>
      <c r="G42" s="270"/>
      <c r="H42" s="270"/>
      <c r="I42" s="271"/>
      <c r="J42" s="83">
        <f>J39</f>
        <v>58.6</v>
      </c>
      <c r="K42" s="85" t="s">
        <v>8</v>
      </c>
      <c r="L42" s="78"/>
      <c r="N42" s="20"/>
      <c r="O42" s="20"/>
      <c r="P42" s="20"/>
      <c r="Q42" s="20"/>
    </row>
    <row r="43" spans="1:23" s="19" customFormat="1" ht="15">
      <c r="A43" s="272" t="s">
        <v>91</v>
      </c>
      <c r="B43" s="273"/>
      <c r="C43" s="273"/>
      <c r="D43" s="273"/>
      <c r="E43" s="273"/>
      <c r="F43" s="273"/>
      <c r="G43" s="273"/>
      <c r="H43" s="273"/>
      <c r="I43" s="274"/>
      <c r="J43" s="77">
        <f>J41+J42</f>
        <v>118.27000000000001</v>
      </c>
      <c r="K43" s="84" t="s">
        <v>8</v>
      </c>
      <c r="L43" s="82"/>
      <c r="N43" s="20"/>
      <c r="O43" s="20"/>
      <c r="P43" s="20"/>
      <c r="Q43" s="20"/>
    </row>
    <row r="44" spans="1:23" s="19" customFormat="1" ht="15">
      <c r="A44" s="20"/>
      <c r="B44" s="30"/>
      <c r="C44" s="31"/>
      <c r="D44" s="27"/>
      <c r="E44" s="27"/>
      <c r="F44" s="20"/>
      <c r="G44" s="27"/>
      <c r="H44" s="29"/>
      <c r="I44" s="29"/>
      <c r="J44" s="28"/>
      <c r="K44" s="29"/>
      <c r="L44" s="20"/>
      <c r="N44" s="20"/>
      <c r="O44" s="20"/>
      <c r="P44" s="20"/>
      <c r="Q44" s="20"/>
    </row>
    <row r="45" spans="1:23" s="104" customFormat="1" ht="15">
      <c r="A45" s="309" t="s">
        <v>389</v>
      </c>
      <c r="B45" s="310"/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N45" s="20"/>
      <c r="O45" s="20"/>
      <c r="P45" s="20"/>
      <c r="Q45" s="20"/>
    </row>
    <row r="46" spans="1:23" s="104" customFormat="1" ht="15">
      <c r="A46" s="284" t="s">
        <v>393</v>
      </c>
      <c r="B46" s="285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N46" s="20"/>
      <c r="O46" s="20"/>
      <c r="P46" s="20"/>
      <c r="Q46" s="20"/>
    </row>
    <row r="47" spans="1:23" s="104" customFormat="1" ht="15">
      <c r="A47" s="20"/>
      <c r="B47" s="30"/>
      <c r="C47" s="31"/>
      <c r="D47" s="27"/>
      <c r="E47" s="27"/>
      <c r="F47" s="20"/>
      <c r="G47" s="27"/>
      <c r="H47" s="29"/>
      <c r="I47" s="29"/>
      <c r="J47" s="28"/>
      <c r="K47" s="29"/>
      <c r="L47" s="20"/>
      <c r="N47" s="20"/>
      <c r="O47" s="20"/>
      <c r="P47" s="20"/>
      <c r="Q47" s="20"/>
    </row>
    <row r="48" spans="1:23" s="104" customFormat="1">
      <c r="A48" s="20"/>
      <c r="B48" s="311" t="s">
        <v>67</v>
      </c>
      <c r="C48" s="312"/>
      <c r="D48" s="313" t="s">
        <v>392</v>
      </c>
      <c r="E48" s="314"/>
      <c r="F48" s="20"/>
      <c r="G48" s="27"/>
      <c r="H48" s="29"/>
      <c r="I48" s="29"/>
      <c r="J48" s="28"/>
      <c r="K48" s="29"/>
      <c r="L48" s="20"/>
      <c r="N48" s="20"/>
      <c r="O48" s="20"/>
      <c r="P48" s="20"/>
      <c r="Q48" s="20"/>
    </row>
    <row r="49" spans="1:17" s="104" customFormat="1" ht="15" customHeight="1">
      <c r="A49" s="179" t="s">
        <v>391</v>
      </c>
      <c r="B49" s="178">
        <f>159.5</f>
        <v>159.5</v>
      </c>
      <c r="C49" s="195" t="s">
        <v>8</v>
      </c>
      <c r="D49" s="196">
        <v>0.03</v>
      </c>
      <c r="E49" s="165" t="s">
        <v>13</v>
      </c>
      <c r="F49" s="20"/>
      <c r="G49" s="27"/>
      <c r="H49" s="29"/>
      <c r="I49" s="29"/>
      <c r="J49" s="28"/>
      <c r="K49" s="29"/>
      <c r="L49" s="20"/>
      <c r="N49" s="20"/>
      <c r="O49" s="20"/>
      <c r="P49" s="20"/>
      <c r="Q49" s="20"/>
    </row>
    <row r="50" spans="1:17" s="104" customFormat="1" ht="15">
      <c r="A50" s="61" t="s">
        <v>66</v>
      </c>
      <c r="B50" s="181">
        <f>B49*D49</f>
        <v>4.7850000000000001</v>
      </c>
      <c r="C50" s="180" t="s">
        <v>11</v>
      </c>
      <c r="D50" s="27"/>
      <c r="E50" s="27"/>
      <c r="F50" s="20"/>
      <c r="G50" s="27"/>
      <c r="H50" s="29"/>
      <c r="I50" s="29"/>
      <c r="J50" s="28"/>
      <c r="K50" s="29"/>
      <c r="L50" s="20"/>
      <c r="N50" s="20"/>
      <c r="O50" s="20"/>
      <c r="P50" s="20"/>
      <c r="Q50" s="20"/>
    </row>
    <row r="51" spans="1:17" s="104" customFormat="1" ht="15">
      <c r="A51" s="20"/>
      <c r="B51" s="30"/>
      <c r="C51" s="31"/>
      <c r="D51" s="27"/>
      <c r="E51" s="27"/>
      <c r="F51" s="20"/>
      <c r="G51" s="27"/>
      <c r="H51" s="29"/>
      <c r="I51" s="29"/>
      <c r="J51" s="28"/>
      <c r="K51" s="29"/>
      <c r="L51" s="20"/>
      <c r="N51" s="20"/>
      <c r="O51" s="20"/>
      <c r="P51" s="20"/>
      <c r="Q51" s="20"/>
    </row>
    <row r="52" spans="1:17" s="104" customFormat="1" ht="15">
      <c r="A52" s="278" t="s">
        <v>88</v>
      </c>
      <c r="B52" s="279"/>
      <c r="C52" s="279"/>
      <c r="D52" s="279"/>
      <c r="E52" s="279"/>
      <c r="F52" s="279"/>
      <c r="G52" s="279"/>
      <c r="H52" s="279"/>
      <c r="I52" s="280"/>
      <c r="J52" s="75">
        <f>B50</f>
        <v>4.7850000000000001</v>
      </c>
      <c r="K52" s="76" t="s">
        <v>11</v>
      </c>
      <c r="L52" s="81"/>
      <c r="N52" s="20"/>
      <c r="O52" s="20"/>
      <c r="P52" s="20"/>
      <c r="Q52" s="20"/>
    </row>
    <row r="53" spans="1:17" s="104" customFormat="1" ht="15">
      <c r="A53" s="62"/>
      <c r="B53" s="30"/>
      <c r="C53" s="31"/>
      <c r="D53" s="27"/>
      <c r="E53" s="27"/>
      <c r="F53" s="20"/>
      <c r="G53" s="27"/>
      <c r="H53" s="29"/>
      <c r="I53" s="29"/>
      <c r="J53" s="28"/>
      <c r="K53" s="29"/>
      <c r="L53" s="20"/>
      <c r="N53" s="20"/>
      <c r="O53" s="20"/>
      <c r="P53" s="20"/>
      <c r="Q53" s="20"/>
    </row>
    <row r="54" spans="1:17" s="104" customFormat="1" ht="15">
      <c r="A54" s="281" t="s">
        <v>89</v>
      </c>
      <c r="B54" s="282"/>
      <c r="C54" s="282"/>
      <c r="D54" s="282"/>
      <c r="E54" s="282"/>
      <c r="F54" s="282"/>
      <c r="G54" s="282"/>
      <c r="H54" s="282"/>
      <c r="I54" s="283"/>
      <c r="J54" s="79">
        <v>4.78</v>
      </c>
      <c r="K54" s="84" t="s">
        <v>11</v>
      </c>
      <c r="L54" s="80"/>
      <c r="N54" s="20"/>
      <c r="O54" s="20"/>
      <c r="P54" s="20"/>
      <c r="Q54" s="20"/>
    </row>
    <row r="55" spans="1:17" s="104" customFormat="1" ht="15">
      <c r="A55" s="269" t="s">
        <v>90</v>
      </c>
      <c r="B55" s="270"/>
      <c r="C55" s="270"/>
      <c r="D55" s="270"/>
      <c r="E55" s="270"/>
      <c r="F55" s="270"/>
      <c r="G55" s="270"/>
      <c r="H55" s="270"/>
      <c r="I55" s="271"/>
      <c r="J55" s="83">
        <f>J52</f>
        <v>4.7850000000000001</v>
      </c>
      <c r="K55" s="85" t="s">
        <v>11</v>
      </c>
      <c r="L55" s="78"/>
      <c r="N55" s="20"/>
      <c r="O55" s="20"/>
      <c r="P55" s="20"/>
      <c r="Q55" s="20"/>
    </row>
    <row r="56" spans="1:17" s="104" customFormat="1" ht="15">
      <c r="A56" s="272" t="s">
        <v>91</v>
      </c>
      <c r="B56" s="273"/>
      <c r="C56" s="273"/>
      <c r="D56" s="273"/>
      <c r="E56" s="273"/>
      <c r="F56" s="273"/>
      <c r="G56" s="273"/>
      <c r="H56" s="273"/>
      <c r="I56" s="274"/>
      <c r="J56" s="77">
        <f>J54+J55</f>
        <v>9.5650000000000013</v>
      </c>
      <c r="K56" s="84" t="s">
        <v>11</v>
      </c>
      <c r="L56" s="82"/>
      <c r="N56" s="20"/>
      <c r="O56" s="20"/>
      <c r="P56" s="20"/>
      <c r="Q56" s="20"/>
    </row>
    <row r="57" spans="1:17" s="104" customFormat="1" ht="15">
      <c r="A57" s="20"/>
      <c r="B57" s="30"/>
      <c r="C57" s="31"/>
      <c r="D57" s="27"/>
      <c r="E57" s="27"/>
      <c r="F57" s="20"/>
      <c r="G57" s="27"/>
      <c r="H57" s="29"/>
      <c r="I57" s="29"/>
      <c r="J57" s="28"/>
      <c r="K57" s="29"/>
      <c r="L57" s="20"/>
      <c r="N57" s="197"/>
      <c r="O57" s="20"/>
      <c r="P57" s="20"/>
      <c r="Q57" s="20"/>
    </row>
    <row r="58" spans="1:17" s="104" customFormat="1" ht="15">
      <c r="A58" s="309" t="s">
        <v>174</v>
      </c>
      <c r="B58" s="310"/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N58" s="20"/>
      <c r="O58" s="20"/>
      <c r="P58" s="20"/>
      <c r="Q58" s="20"/>
    </row>
    <row r="59" spans="1:17" s="104" customFormat="1" ht="15">
      <c r="A59" s="284" t="s">
        <v>390</v>
      </c>
      <c r="B59" s="285"/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N59" s="197"/>
      <c r="O59" s="20"/>
      <c r="P59" s="20"/>
      <c r="Q59" s="20"/>
    </row>
    <row r="60" spans="1:17" s="104" customFormat="1" ht="15">
      <c r="A60" s="20"/>
      <c r="B60" s="30"/>
      <c r="C60" s="31"/>
      <c r="D60" s="27"/>
      <c r="E60" s="27"/>
      <c r="F60" s="20"/>
      <c r="G60" s="27"/>
      <c r="H60" s="29"/>
      <c r="I60" s="29"/>
      <c r="J60" s="28"/>
      <c r="K60" s="29"/>
      <c r="L60" s="20"/>
      <c r="N60" s="20"/>
      <c r="O60" s="20"/>
      <c r="P60" s="20"/>
      <c r="Q60" s="20"/>
    </row>
    <row r="61" spans="1:17" s="104" customFormat="1">
      <c r="A61" s="20"/>
      <c r="B61" s="286" t="s">
        <v>168</v>
      </c>
      <c r="C61" s="288"/>
      <c r="D61" s="313" t="s">
        <v>392</v>
      </c>
      <c r="E61" s="314"/>
      <c r="F61" s="276" t="s">
        <v>66</v>
      </c>
      <c r="G61" s="277"/>
      <c r="H61" s="29"/>
      <c r="I61" s="29"/>
      <c r="J61" s="28"/>
      <c r="K61" s="29"/>
      <c r="L61" s="20"/>
      <c r="N61" s="20"/>
      <c r="O61" s="20"/>
      <c r="P61" s="20"/>
      <c r="Q61" s="20"/>
    </row>
    <row r="62" spans="1:17" s="104" customFormat="1">
      <c r="A62" s="175" t="s">
        <v>401</v>
      </c>
      <c r="B62" s="178">
        <v>38.520000000000003</v>
      </c>
      <c r="C62" s="195" t="s">
        <v>13</v>
      </c>
      <c r="D62" s="198">
        <v>4.05</v>
      </c>
      <c r="E62" s="199" t="s">
        <v>13</v>
      </c>
      <c r="F62" s="200">
        <f>B62*D62</f>
        <v>156.006</v>
      </c>
      <c r="G62" s="199" t="s">
        <v>8</v>
      </c>
      <c r="H62" s="29"/>
      <c r="I62" s="29"/>
      <c r="J62" s="28"/>
      <c r="K62" s="29"/>
      <c r="L62" s="20"/>
      <c r="N62" s="20"/>
      <c r="O62" s="20"/>
      <c r="P62" s="20"/>
      <c r="Q62" s="20"/>
    </row>
    <row r="63" spans="1:17" s="104" customFormat="1" ht="15">
      <c r="A63" s="61" t="s">
        <v>402</v>
      </c>
      <c r="B63" s="178"/>
      <c r="C63" s="203"/>
      <c r="D63" s="196"/>
      <c r="E63" s="165"/>
      <c r="F63" s="175">
        <v>1076.96</v>
      </c>
      <c r="G63" s="165" t="s">
        <v>8</v>
      </c>
      <c r="H63" s="29"/>
      <c r="I63" s="29"/>
      <c r="J63" s="28"/>
      <c r="K63" s="29"/>
      <c r="L63" s="20"/>
      <c r="N63" s="20"/>
      <c r="O63" s="20"/>
      <c r="P63" s="20"/>
      <c r="Q63" s="20"/>
    </row>
    <row r="64" spans="1:17" s="104" customFormat="1" ht="15">
      <c r="A64" s="20"/>
      <c r="B64" s="30"/>
      <c r="C64" s="31"/>
      <c r="D64" s="27"/>
      <c r="E64" s="27"/>
      <c r="F64" s="20"/>
      <c r="G64" s="27"/>
      <c r="H64" s="29"/>
      <c r="I64" s="29"/>
      <c r="J64" s="28"/>
      <c r="K64" s="29"/>
      <c r="L64" s="20"/>
      <c r="N64" s="20"/>
      <c r="O64" s="20"/>
      <c r="P64" s="20"/>
      <c r="Q64" s="20"/>
    </row>
    <row r="65" spans="1:17" s="104" customFormat="1" ht="15">
      <c r="A65" s="278" t="s">
        <v>88</v>
      </c>
      <c r="B65" s="279"/>
      <c r="C65" s="279"/>
      <c r="D65" s="279"/>
      <c r="E65" s="279"/>
      <c r="F65" s="279"/>
      <c r="G65" s="279"/>
      <c r="H65" s="279"/>
      <c r="I65" s="280"/>
      <c r="J65" s="75">
        <f>SUM(F62:F63)</f>
        <v>1232.9660000000001</v>
      </c>
      <c r="K65" s="76" t="s">
        <v>8</v>
      </c>
      <c r="L65" s="81"/>
      <c r="N65" s="20"/>
      <c r="O65" s="20"/>
      <c r="P65" s="20"/>
      <c r="Q65" s="20"/>
    </row>
    <row r="66" spans="1:17" s="104" customFormat="1" ht="15">
      <c r="A66" s="62"/>
      <c r="B66" s="30"/>
      <c r="C66" s="31"/>
      <c r="D66" s="27"/>
      <c r="E66" s="27"/>
      <c r="F66" s="20"/>
      <c r="G66" s="27"/>
      <c r="H66" s="29"/>
      <c r="I66" s="29"/>
      <c r="J66" s="28"/>
      <c r="K66" s="29"/>
      <c r="L66" s="20"/>
      <c r="N66" s="20"/>
      <c r="O66" s="20"/>
      <c r="P66" s="20"/>
      <c r="Q66" s="20"/>
    </row>
    <row r="67" spans="1:17" s="104" customFormat="1" ht="15">
      <c r="A67" s="281" t="s">
        <v>89</v>
      </c>
      <c r="B67" s="282"/>
      <c r="C67" s="282"/>
      <c r="D67" s="282"/>
      <c r="E67" s="282"/>
      <c r="F67" s="282"/>
      <c r="G67" s="282"/>
      <c r="H67" s="282"/>
      <c r="I67" s="283"/>
      <c r="J67" s="79">
        <v>156.01</v>
      </c>
      <c r="K67" s="84" t="s">
        <v>8</v>
      </c>
      <c r="L67" s="80"/>
      <c r="N67" s="20"/>
      <c r="O67" s="20"/>
      <c r="P67" s="20"/>
      <c r="Q67" s="20"/>
    </row>
    <row r="68" spans="1:17" s="104" customFormat="1" ht="15">
      <c r="A68" s="269" t="s">
        <v>90</v>
      </c>
      <c r="B68" s="270"/>
      <c r="C68" s="270"/>
      <c r="D68" s="270"/>
      <c r="E68" s="270"/>
      <c r="F68" s="270"/>
      <c r="G68" s="270"/>
      <c r="H68" s="270"/>
      <c r="I68" s="271"/>
      <c r="J68" s="83">
        <f>J65-J67</f>
        <v>1076.9560000000001</v>
      </c>
      <c r="K68" s="85" t="s">
        <v>8</v>
      </c>
      <c r="L68" s="78"/>
      <c r="N68" s="20"/>
      <c r="O68" s="20"/>
      <c r="P68" s="20"/>
      <c r="Q68" s="20"/>
    </row>
    <row r="69" spans="1:17" s="104" customFormat="1" ht="15">
      <c r="A69" s="272" t="s">
        <v>91</v>
      </c>
      <c r="B69" s="273"/>
      <c r="C69" s="273"/>
      <c r="D69" s="273"/>
      <c r="E69" s="273"/>
      <c r="F69" s="273"/>
      <c r="G69" s="273"/>
      <c r="H69" s="273"/>
      <c r="I69" s="274"/>
      <c r="J69" s="77">
        <f>J67+J68</f>
        <v>1232.9660000000001</v>
      </c>
      <c r="K69" s="84" t="s">
        <v>8</v>
      </c>
      <c r="L69" s="82"/>
      <c r="N69" s="20"/>
      <c r="O69" s="20"/>
      <c r="P69" s="20"/>
      <c r="Q69" s="20"/>
    </row>
    <row r="70" spans="1:17" s="104" customFormat="1" ht="15">
      <c r="A70" s="20"/>
      <c r="B70" s="30"/>
      <c r="C70" s="31"/>
      <c r="D70" s="27"/>
      <c r="E70" s="27"/>
      <c r="F70" s="20"/>
      <c r="G70" s="27"/>
      <c r="H70" s="29"/>
      <c r="I70" s="29"/>
      <c r="J70" s="28"/>
      <c r="K70" s="29"/>
      <c r="L70" s="20"/>
      <c r="N70" s="20"/>
      <c r="O70" s="20"/>
      <c r="P70" s="20"/>
      <c r="Q70" s="20"/>
    </row>
    <row r="71" spans="1:17" s="104" customFormat="1" ht="15">
      <c r="A71" s="284" t="s">
        <v>399</v>
      </c>
      <c r="B71" s="285"/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N71" s="20"/>
      <c r="O71" s="20"/>
      <c r="P71" s="20"/>
      <c r="Q71" s="20"/>
    </row>
    <row r="72" spans="1:17" s="104" customFormat="1" ht="15" customHeight="1">
      <c r="A72" s="20"/>
      <c r="B72" s="25"/>
      <c r="C72" s="26"/>
      <c r="D72" s="20"/>
      <c r="E72" s="20"/>
      <c r="F72" s="20"/>
      <c r="G72" s="20"/>
      <c r="H72" s="20"/>
      <c r="I72" s="20"/>
      <c r="J72" s="20"/>
      <c r="K72" s="20"/>
      <c r="L72" s="20"/>
      <c r="N72" s="20"/>
      <c r="O72" s="20"/>
      <c r="P72" s="20"/>
      <c r="Q72" s="20"/>
    </row>
    <row r="73" spans="1:17" s="104" customFormat="1" ht="15" customHeight="1">
      <c r="A73" s="20"/>
      <c r="B73" s="286" t="s">
        <v>405</v>
      </c>
      <c r="C73" s="287"/>
      <c r="D73" s="287"/>
      <c r="E73" s="288"/>
      <c r="F73" s="276" t="s">
        <v>66</v>
      </c>
      <c r="G73" s="277"/>
      <c r="H73" s="20"/>
      <c r="I73" s="20"/>
      <c r="J73" s="20"/>
      <c r="K73" s="20"/>
      <c r="L73" s="20"/>
      <c r="N73" s="20"/>
      <c r="O73" s="20"/>
      <c r="P73" s="20"/>
      <c r="Q73" s="20"/>
    </row>
    <row r="74" spans="1:17" s="104" customFormat="1" ht="63.75" customHeight="1">
      <c r="A74" s="204" t="s">
        <v>404</v>
      </c>
      <c r="B74" s="289" t="s">
        <v>406</v>
      </c>
      <c r="C74" s="290"/>
      <c r="D74" s="290"/>
      <c r="E74" s="291"/>
      <c r="F74" s="196">
        <f>(40.15*4.33+11.45*4.2)+(((4.2+3.5)*6.85)/2)+(3.15*4.2+33.3*4.2)+(((4.33+4.2)*8.3)/2)+((2.04+5.04+2.04+5.04)*1.3)</f>
        <v>455.20949999999999</v>
      </c>
      <c r="G74" s="165" t="s">
        <v>8</v>
      </c>
      <c r="H74" s="20"/>
      <c r="I74" s="20"/>
      <c r="J74" s="20"/>
      <c r="K74" s="20"/>
      <c r="L74" s="20"/>
      <c r="N74" s="20"/>
      <c r="O74" s="20"/>
      <c r="P74" s="20"/>
      <c r="Q74" s="20"/>
    </row>
    <row r="75" spans="1:17" s="104" customFormat="1" ht="15" customHeight="1">
      <c r="A75" s="20"/>
      <c r="B75" s="25"/>
      <c r="C75" s="26"/>
      <c r="D75" s="20"/>
      <c r="E75" s="20"/>
      <c r="F75" s="20"/>
      <c r="G75" s="20"/>
      <c r="H75" s="20"/>
      <c r="I75" s="20"/>
      <c r="J75" s="20"/>
      <c r="K75" s="20"/>
      <c r="L75" s="20"/>
      <c r="N75" s="20"/>
      <c r="O75" s="20"/>
      <c r="P75" s="20"/>
      <c r="Q75" s="20"/>
    </row>
    <row r="76" spans="1:17" s="104" customFormat="1" ht="15" customHeight="1">
      <c r="A76" s="20"/>
      <c r="B76" s="286" t="s">
        <v>405</v>
      </c>
      <c r="C76" s="287"/>
      <c r="D76" s="287"/>
      <c r="E76" s="288"/>
      <c r="F76" s="276" t="s">
        <v>66</v>
      </c>
      <c r="G76" s="277"/>
      <c r="H76" s="20"/>
      <c r="I76" s="20"/>
      <c r="J76" s="20"/>
      <c r="K76" s="20"/>
      <c r="L76" s="20"/>
      <c r="N76" s="20"/>
      <c r="O76" s="20"/>
      <c r="P76" s="20"/>
      <c r="Q76" s="20"/>
    </row>
    <row r="77" spans="1:17" s="104" customFormat="1" ht="44.25" customHeight="1">
      <c r="A77" s="204" t="s">
        <v>407</v>
      </c>
      <c r="B77" s="289" t="s">
        <v>408</v>
      </c>
      <c r="C77" s="290"/>
      <c r="D77" s="290"/>
      <c r="E77" s="291"/>
      <c r="F77" s="196">
        <f>((1.5*1.1)*2)+((2.05*1.1)*9)+(1.25*1.1)+((1.1*1.1)*2)+((0.5*0.5)*5)+((1.2*2.1)*2)+((0.7*2.1)*2)</f>
        <v>36.619999999999997</v>
      </c>
      <c r="G77" s="165" t="s">
        <v>8</v>
      </c>
      <c r="H77" s="20"/>
      <c r="I77" s="20"/>
      <c r="J77" s="20"/>
      <c r="K77" s="20"/>
      <c r="L77" s="20"/>
      <c r="N77" s="20"/>
      <c r="O77" s="20"/>
      <c r="P77" s="20"/>
      <c r="Q77" s="20"/>
    </row>
    <row r="78" spans="1:17" s="104" customFormat="1" ht="15" customHeight="1">
      <c r="A78" s="20"/>
      <c r="B78" s="25"/>
      <c r="C78" s="26"/>
      <c r="D78" s="20"/>
      <c r="E78" s="20"/>
      <c r="F78" s="20"/>
      <c r="G78" s="20"/>
      <c r="H78" s="20"/>
      <c r="I78" s="20"/>
      <c r="J78" s="20"/>
      <c r="K78" s="20"/>
      <c r="L78" s="20"/>
      <c r="N78" s="20"/>
      <c r="O78" s="20"/>
      <c r="P78" s="20"/>
      <c r="Q78" s="20"/>
    </row>
    <row r="79" spans="1:17" s="104" customFormat="1" ht="15">
      <c r="A79" s="278" t="s">
        <v>88</v>
      </c>
      <c r="B79" s="279"/>
      <c r="C79" s="279"/>
      <c r="D79" s="279"/>
      <c r="E79" s="279"/>
      <c r="F79" s="279"/>
      <c r="G79" s="279"/>
      <c r="H79" s="279"/>
      <c r="I79" s="280"/>
      <c r="J79" s="75">
        <f>F74-F77</f>
        <v>418.58949999999999</v>
      </c>
      <c r="K79" s="76" t="s">
        <v>8</v>
      </c>
      <c r="L79" s="81"/>
      <c r="N79" s="20"/>
      <c r="O79" s="20"/>
      <c r="P79" s="20"/>
      <c r="Q79" s="20"/>
    </row>
    <row r="80" spans="1:17" s="104" customFormat="1" ht="15">
      <c r="A80" s="62"/>
      <c r="B80" s="30"/>
      <c r="C80" s="31"/>
      <c r="D80" s="27"/>
      <c r="E80" s="27"/>
      <c r="F80" s="20"/>
      <c r="G80" s="27"/>
      <c r="H80" s="29"/>
      <c r="I80" s="29"/>
      <c r="J80" s="28"/>
      <c r="K80" s="29"/>
      <c r="L80" s="20"/>
      <c r="N80" s="20"/>
      <c r="O80" s="20"/>
      <c r="P80" s="20"/>
      <c r="Q80" s="20"/>
    </row>
    <row r="81" spans="1:17" s="104" customFormat="1" ht="15">
      <c r="A81" s="281" t="s">
        <v>89</v>
      </c>
      <c r="B81" s="282"/>
      <c r="C81" s="282"/>
      <c r="D81" s="282"/>
      <c r="E81" s="282"/>
      <c r="F81" s="282"/>
      <c r="G81" s="282"/>
      <c r="H81" s="282"/>
      <c r="I81" s="283"/>
      <c r="J81" s="79">
        <v>0</v>
      </c>
      <c r="K81" s="84" t="s">
        <v>8</v>
      </c>
      <c r="L81" s="80"/>
      <c r="N81" s="20"/>
      <c r="O81" s="20"/>
      <c r="P81" s="20"/>
      <c r="Q81" s="20"/>
    </row>
    <row r="82" spans="1:17" s="104" customFormat="1" ht="15">
      <c r="A82" s="269" t="s">
        <v>90</v>
      </c>
      <c r="B82" s="270"/>
      <c r="C82" s="270"/>
      <c r="D82" s="270"/>
      <c r="E82" s="270"/>
      <c r="F82" s="270"/>
      <c r="G82" s="270"/>
      <c r="H82" s="270"/>
      <c r="I82" s="271"/>
      <c r="J82" s="83">
        <f>J79-J81</f>
        <v>418.58949999999999</v>
      </c>
      <c r="K82" s="85" t="s">
        <v>8</v>
      </c>
      <c r="L82" s="78"/>
      <c r="N82" s="20"/>
      <c r="O82" s="20"/>
      <c r="P82" s="20"/>
      <c r="Q82" s="20"/>
    </row>
    <row r="83" spans="1:17" s="104" customFormat="1" ht="15">
      <c r="A83" s="272" t="s">
        <v>91</v>
      </c>
      <c r="B83" s="273"/>
      <c r="C83" s="273"/>
      <c r="D83" s="273"/>
      <c r="E83" s="273"/>
      <c r="F83" s="273"/>
      <c r="G83" s="273"/>
      <c r="H83" s="273"/>
      <c r="I83" s="274"/>
      <c r="J83" s="77">
        <f>J81+J82</f>
        <v>418.58949999999999</v>
      </c>
      <c r="K83" s="84" t="s">
        <v>8</v>
      </c>
      <c r="L83" s="82"/>
      <c r="N83" s="20"/>
      <c r="O83" s="20"/>
      <c r="P83" s="20"/>
      <c r="Q83" s="20"/>
    </row>
    <row r="84" spans="1:17" s="104" customFormat="1" ht="15">
      <c r="A84" s="148"/>
      <c r="B84" s="148"/>
      <c r="C84" s="148"/>
      <c r="D84" s="148"/>
      <c r="E84" s="148"/>
      <c r="F84" s="148"/>
      <c r="G84" s="148"/>
      <c r="H84" s="148"/>
      <c r="I84" s="148"/>
      <c r="J84" s="149"/>
      <c r="K84" s="150"/>
      <c r="L84" s="95"/>
      <c r="N84" s="20"/>
      <c r="O84" s="20"/>
      <c r="P84" s="20"/>
      <c r="Q84" s="20"/>
    </row>
    <row r="85" spans="1:17" s="104" customFormat="1" ht="15">
      <c r="A85" s="284" t="s">
        <v>400</v>
      </c>
      <c r="B85" s="285"/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N85" s="20"/>
      <c r="O85" s="20"/>
      <c r="P85" s="20"/>
      <c r="Q85" s="20"/>
    </row>
    <row r="86" spans="1:17" s="104" customFormat="1" ht="15">
      <c r="A86" s="148"/>
      <c r="B86" s="148"/>
      <c r="C86" s="148"/>
      <c r="D86" s="148"/>
      <c r="E86" s="148"/>
      <c r="F86" s="148"/>
      <c r="G86" s="148"/>
      <c r="H86" s="148"/>
      <c r="I86" s="148"/>
      <c r="J86" s="149"/>
      <c r="K86" s="150"/>
      <c r="L86" s="95"/>
      <c r="N86" s="20"/>
      <c r="O86" s="20"/>
      <c r="P86" s="20"/>
      <c r="Q86" s="20"/>
    </row>
    <row r="87" spans="1:17" s="104" customFormat="1" ht="15">
      <c r="A87" s="20"/>
      <c r="B87" s="25"/>
      <c r="C87" s="26"/>
      <c r="D87" s="20"/>
      <c r="E87" s="20"/>
      <c r="F87" s="20"/>
      <c r="G87" s="20"/>
      <c r="H87" s="20"/>
      <c r="I87" s="20"/>
      <c r="J87" s="20"/>
      <c r="K87" s="20"/>
      <c r="L87" s="20"/>
      <c r="N87" s="20"/>
      <c r="O87" s="20"/>
      <c r="P87" s="20"/>
      <c r="Q87" s="20"/>
    </row>
    <row r="88" spans="1:17" s="104" customFormat="1">
      <c r="A88" s="20"/>
      <c r="B88" s="286" t="s">
        <v>405</v>
      </c>
      <c r="C88" s="287"/>
      <c r="D88" s="287"/>
      <c r="E88" s="288"/>
      <c r="F88" s="276" t="s">
        <v>66</v>
      </c>
      <c r="G88" s="277"/>
      <c r="H88" s="20"/>
      <c r="I88" s="20"/>
      <c r="J88" s="20"/>
      <c r="K88" s="20"/>
      <c r="L88" s="20"/>
      <c r="N88" s="20"/>
      <c r="O88" s="20"/>
      <c r="P88" s="20"/>
      <c r="Q88" s="20"/>
    </row>
    <row r="89" spans="1:17" s="104" customFormat="1" ht="38.25" customHeight="1">
      <c r="A89" s="204" t="s">
        <v>404</v>
      </c>
      <c r="B89" s="289" t="s">
        <v>406</v>
      </c>
      <c r="C89" s="290"/>
      <c r="D89" s="290"/>
      <c r="E89" s="291"/>
      <c r="F89" s="196">
        <f>(40.15*4.33+11.45*4.2)+(((4.2+3.5)*6.85)/2)+(3.15*4.2+33.3*4.2)+(((4.33+4.2)*8.3)/2)+((2.04+5.04+2.04+5.04)*1.3)</f>
        <v>455.20949999999999</v>
      </c>
      <c r="G89" s="165" t="s">
        <v>8</v>
      </c>
      <c r="H89" s="20"/>
      <c r="I89" s="20"/>
      <c r="J89" s="20"/>
      <c r="K89" s="20"/>
      <c r="L89" s="20"/>
      <c r="N89" s="20"/>
      <c r="O89" s="20"/>
      <c r="P89" s="20"/>
      <c r="Q89" s="20"/>
    </row>
    <row r="90" spans="1:17" s="104" customFormat="1" ht="15">
      <c r="A90" s="20"/>
      <c r="B90" s="25"/>
      <c r="C90" s="26"/>
      <c r="D90" s="20"/>
      <c r="E90" s="20"/>
      <c r="F90" s="20"/>
      <c r="G90" s="20"/>
      <c r="H90" s="20"/>
      <c r="I90" s="20"/>
      <c r="J90" s="20"/>
      <c r="K90" s="20"/>
      <c r="L90" s="20"/>
      <c r="N90" s="20"/>
      <c r="O90" s="20"/>
      <c r="P90" s="20"/>
      <c r="Q90" s="20"/>
    </row>
    <row r="91" spans="1:17" s="104" customFormat="1">
      <c r="A91" s="20"/>
      <c r="B91" s="286" t="s">
        <v>405</v>
      </c>
      <c r="C91" s="287"/>
      <c r="D91" s="287"/>
      <c r="E91" s="288"/>
      <c r="F91" s="276" t="s">
        <v>66</v>
      </c>
      <c r="G91" s="277"/>
      <c r="H91" s="20"/>
      <c r="I91" s="20"/>
      <c r="J91" s="20"/>
      <c r="K91" s="20"/>
      <c r="L91" s="20"/>
      <c r="N91" s="20"/>
      <c r="O91" s="20"/>
      <c r="P91" s="20"/>
      <c r="Q91" s="20"/>
    </row>
    <row r="92" spans="1:17" s="104" customFormat="1" ht="42.75" customHeight="1">
      <c r="A92" s="204" t="s">
        <v>407</v>
      </c>
      <c r="B92" s="289" t="s">
        <v>408</v>
      </c>
      <c r="C92" s="290"/>
      <c r="D92" s="290"/>
      <c r="E92" s="291"/>
      <c r="F92" s="196">
        <f>((1.5*1.1)*2)+((2.05*1.1)*9)+(1.25*1.1)+((1.1*1.1)*2)+((0.5*0.5)*5)+((1.2*2.1)*2)+((0.7*2.1)*2)</f>
        <v>36.619999999999997</v>
      </c>
      <c r="G92" s="165" t="s">
        <v>8</v>
      </c>
      <c r="H92" s="20"/>
      <c r="I92" s="20"/>
      <c r="J92" s="20"/>
      <c r="K92" s="20"/>
      <c r="L92" s="20"/>
      <c r="N92" s="20"/>
      <c r="O92" s="20"/>
      <c r="P92" s="20"/>
      <c r="Q92" s="20"/>
    </row>
    <row r="93" spans="1:17" s="104" customFormat="1" ht="15">
      <c r="A93" s="20"/>
      <c r="B93" s="25"/>
      <c r="C93" s="26"/>
      <c r="D93" s="20"/>
      <c r="E93" s="20"/>
      <c r="F93" s="20"/>
      <c r="G93" s="20"/>
      <c r="H93" s="20"/>
      <c r="I93" s="20"/>
      <c r="J93" s="20"/>
      <c r="K93" s="20"/>
      <c r="L93" s="20"/>
      <c r="N93" s="20"/>
      <c r="O93" s="20"/>
      <c r="P93" s="20"/>
      <c r="Q93" s="20"/>
    </row>
    <row r="94" spans="1:17" s="104" customFormat="1" ht="15">
      <c r="A94" s="278" t="s">
        <v>88</v>
      </c>
      <c r="B94" s="279"/>
      <c r="C94" s="279"/>
      <c r="D94" s="279"/>
      <c r="E94" s="279"/>
      <c r="F94" s="279"/>
      <c r="G94" s="279"/>
      <c r="H94" s="279"/>
      <c r="I94" s="280"/>
      <c r="J94" s="75">
        <f>F89-F92</f>
        <v>418.58949999999999</v>
      </c>
      <c r="K94" s="76" t="s">
        <v>8</v>
      </c>
      <c r="L94" s="81"/>
      <c r="N94" s="20"/>
      <c r="O94" s="20"/>
      <c r="P94" s="20"/>
      <c r="Q94" s="20"/>
    </row>
    <row r="95" spans="1:17" s="104" customFormat="1" ht="15">
      <c r="A95" s="62"/>
      <c r="B95" s="30"/>
      <c r="C95" s="31"/>
      <c r="D95" s="27"/>
      <c r="E95" s="27"/>
      <c r="F95" s="20"/>
      <c r="G95" s="27"/>
      <c r="H95" s="29"/>
      <c r="I95" s="29"/>
      <c r="J95" s="28"/>
      <c r="K95" s="29"/>
      <c r="L95" s="20"/>
      <c r="N95" s="20"/>
      <c r="O95" s="20"/>
      <c r="P95" s="20"/>
      <c r="Q95" s="20"/>
    </row>
    <row r="96" spans="1:17" s="104" customFormat="1" ht="15">
      <c r="A96" s="281" t="s">
        <v>89</v>
      </c>
      <c r="B96" s="282"/>
      <c r="C96" s="282"/>
      <c r="D96" s="282"/>
      <c r="E96" s="282"/>
      <c r="F96" s="282"/>
      <c r="G96" s="282"/>
      <c r="H96" s="282"/>
      <c r="I96" s="283"/>
      <c r="J96" s="79">
        <v>0</v>
      </c>
      <c r="K96" s="84" t="s">
        <v>8</v>
      </c>
      <c r="L96" s="80"/>
      <c r="N96" s="20"/>
      <c r="O96" s="20"/>
      <c r="P96" s="20"/>
      <c r="Q96" s="20"/>
    </row>
    <row r="97" spans="1:17" s="104" customFormat="1" ht="15">
      <c r="A97" s="269" t="s">
        <v>90</v>
      </c>
      <c r="B97" s="270"/>
      <c r="C97" s="270"/>
      <c r="D97" s="270"/>
      <c r="E97" s="270"/>
      <c r="F97" s="270"/>
      <c r="G97" s="270"/>
      <c r="H97" s="270"/>
      <c r="I97" s="271"/>
      <c r="J97" s="83">
        <f>J94-J96</f>
        <v>418.58949999999999</v>
      </c>
      <c r="K97" s="85" t="s">
        <v>8</v>
      </c>
      <c r="L97" s="78"/>
      <c r="N97" s="20"/>
      <c r="O97" s="20"/>
      <c r="P97" s="20"/>
      <c r="Q97" s="20"/>
    </row>
    <row r="98" spans="1:17" s="104" customFormat="1" ht="15">
      <c r="A98" s="272" t="s">
        <v>91</v>
      </c>
      <c r="B98" s="273"/>
      <c r="C98" s="273"/>
      <c r="D98" s="273"/>
      <c r="E98" s="273"/>
      <c r="F98" s="273"/>
      <c r="G98" s="273"/>
      <c r="H98" s="273"/>
      <c r="I98" s="274"/>
      <c r="J98" s="77">
        <f>J96+J97</f>
        <v>418.58949999999999</v>
      </c>
      <c r="K98" s="84" t="s">
        <v>8</v>
      </c>
      <c r="L98" s="82"/>
      <c r="N98" s="20"/>
      <c r="O98" s="20"/>
      <c r="P98" s="20"/>
      <c r="Q98" s="20"/>
    </row>
    <row r="99" spans="1:17" s="104" customFormat="1" ht="15">
      <c r="A99" s="148"/>
      <c r="B99" s="148"/>
      <c r="C99" s="148"/>
      <c r="D99" s="148"/>
      <c r="E99" s="148"/>
      <c r="F99" s="148"/>
      <c r="G99" s="148"/>
      <c r="H99" s="148"/>
      <c r="I99" s="148"/>
      <c r="J99" s="149"/>
      <c r="K99" s="150"/>
      <c r="L99" s="95"/>
      <c r="N99" s="20"/>
      <c r="O99" s="20"/>
      <c r="P99" s="20"/>
      <c r="Q99" s="20"/>
    </row>
    <row r="100" spans="1:17" s="104" customFormat="1" ht="15">
      <c r="A100" s="309" t="s">
        <v>410</v>
      </c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  <c r="L100" s="310"/>
      <c r="N100" s="20"/>
      <c r="O100" s="20"/>
      <c r="P100" s="20"/>
      <c r="Q100" s="20"/>
    </row>
    <row r="101" spans="1:17" s="104" customFormat="1" ht="15">
      <c r="A101" s="321" t="s">
        <v>411</v>
      </c>
      <c r="B101" s="322"/>
      <c r="C101" s="322"/>
      <c r="D101" s="322"/>
      <c r="E101" s="322"/>
      <c r="F101" s="322"/>
      <c r="G101" s="322"/>
      <c r="H101" s="322"/>
      <c r="I101" s="322"/>
      <c r="J101" s="322"/>
      <c r="K101" s="322"/>
      <c r="L101" s="322"/>
      <c r="N101" s="20"/>
      <c r="O101" s="20"/>
      <c r="P101" s="20"/>
      <c r="Q101" s="20"/>
    </row>
    <row r="102" spans="1:17" s="104" customFormat="1" ht="15">
      <c r="A102" s="148"/>
      <c r="B102" s="148"/>
      <c r="C102" s="148"/>
      <c r="D102" s="148"/>
      <c r="E102" s="148"/>
      <c r="F102" s="148"/>
      <c r="G102" s="148"/>
      <c r="H102" s="148"/>
      <c r="I102" s="148"/>
      <c r="J102" s="149"/>
      <c r="K102" s="150"/>
      <c r="L102" s="95"/>
      <c r="N102" s="20"/>
      <c r="O102" s="20"/>
      <c r="P102" s="20"/>
      <c r="Q102" s="20"/>
    </row>
    <row r="103" spans="1:17" s="104" customFormat="1" ht="15">
      <c r="A103" s="284" t="s">
        <v>412</v>
      </c>
      <c r="B103" s="285"/>
      <c r="C103" s="285"/>
      <c r="D103" s="285"/>
      <c r="E103" s="285"/>
      <c r="F103" s="285"/>
      <c r="G103" s="285"/>
      <c r="H103" s="285"/>
      <c r="I103" s="285"/>
      <c r="J103" s="285"/>
      <c r="K103" s="285"/>
      <c r="L103" s="285"/>
      <c r="N103" s="20"/>
      <c r="O103" s="20"/>
      <c r="P103" s="20"/>
      <c r="Q103" s="20"/>
    </row>
    <row r="104" spans="1:17" s="104" customFormat="1" ht="15">
      <c r="A104" s="284" t="s">
        <v>413</v>
      </c>
      <c r="B104" s="285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N104" s="20"/>
      <c r="O104" s="20"/>
      <c r="P104" s="20"/>
      <c r="Q104" s="20"/>
    </row>
    <row r="105" spans="1:17" s="104" customFormat="1" ht="15">
      <c r="A105" s="148"/>
      <c r="B105" s="148"/>
      <c r="C105" s="148"/>
      <c r="D105" s="148"/>
      <c r="E105" s="148"/>
      <c r="F105" s="148"/>
      <c r="G105" s="148"/>
      <c r="H105" s="148"/>
      <c r="I105" s="148"/>
      <c r="J105" s="149"/>
      <c r="K105" s="150"/>
      <c r="L105" s="95"/>
      <c r="N105" s="20"/>
      <c r="O105" s="20"/>
      <c r="P105" s="20"/>
      <c r="Q105" s="20"/>
    </row>
    <row r="106" spans="1:17" s="104" customFormat="1">
      <c r="A106" s="20"/>
      <c r="B106" s="275" t="s">
        <v>168</v>
      </c>
      <c r="C106" s="276"/>
      <c r="D106" s="275" t="s">
        <v>426</v>
      </c>
      <c r="E106" s="277"/>
      <c r="F106" s="177"/>
      <c r="G106" s="275" t="s">
        <v>169</v>
      </c>
      <c r="H106" s="277"/>
      <c r="I106" s="20"/>
      <c r="J106" s="20"/>
      <c r="K106" s="20"/>
      <c r="L106" s="20"/>
      <c r="N106" s="20"/>
      <c r="O106" s="20"/>
      <c r="P106" s="20"/>
      <c r="Q106" s="20"/>
    </row>
    <row r="107" spans="1:17" s="104" customFormat="1">
      <c r="A107" s="175" t="s">
        <v>67</v>
      </c>
      <c r="B107" s="208">
        <v>1.3</v>
      </c>
      <c r="C107" s="205" t="s">
        <v>425</v>
      </c>
      <c r="D107" s="207">
        <v>2.2999999999999998</v>
      </c>
      <c r="E107" s="206" t="s">
        <v>427</v>
      </c>
      <c r="F107" s="162"/>
      <c r="G107" s="176">
        <f>ROUND(B107*D107,2)</f>
        <v>2.99</v>
      </c>
      <c r="H107" s="63" t="s">
        <v>8</v>
      </c>
      <c r="I107" s="20"/>
      <c r="J107" s="20"/>
      <c r="K107" s="20"/>
      <c r="L107" s="20"/>
      <c r="N107" s="20"/>
      <c r="O107" s="20"/>
      <c r="P107" s="20"/>
      <c r="Q107" s="20"/>
    </row>
    <row r="108" spans="1:17" s="104" customForma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N108" s="20"/>
      <c r="O108" s="20"/>
      <c r="P108" s="20"/>
      <c r="Q108" s="20"/>
    </row>
    <row r="109" spans="1:17" s="104" customFormat="1" ht="15">
      <c r="A109" s="278" t="s">
        <v>88</v>
      </c>
      <c r="B109" s="279"/>
      <c r="C109" s="279"/>
      <c r="D109" s="279"/>
      <c r="E109" s="279"/>
      <c r="F109" s="279"/>
      <c r="G109" s="279"/>
      <c r="H109" s="279"/>
      <c r="I109" s="280"/>
      <c r="J109" s="75">
        <f>G107</f>
        <v>2.99</v>
      </c>
      <c r="K109" s="76" t="s">
        <v>8</v>
      </c>
      <c r="L109" s="81"/>
      <c r="N109" s="20"/>
      <c r="O109" s="20"/>
      <c r="P109" s="20"/>
      <c r="Q109" s="20"/>
    </row>
    <row r="110" spans="1:17" s="104" customFormat="1" ht="15">
      <c r="A110" s="62"/>
      <c r="B110" s="30"/>
      <c r="C110" s="31"/>
      <c r="D110" s="27"/>
      <c r="E110" s="27"/>
      <c r="F110" s="20"/>
      <c r="G110" s="27"/>
      <c r="H110" s="29"/>
      <c r="I110" s="29"/>
      <c r="J110" s="28"/>
      <c r="K110" s="29"/>
      <c r="L110" s="20"/>
      <c r="N110" s="20"/>
      <c r="O110" s="20"/>
      <c r="P110" s="20"/>
      <c r="Q110" s="20"/>
    </row>
    <row r="111" spans="1:17" s="104" customFormat="1" ht="15">
      <c r="A111" s="281" t="s">
        <v>89</v>
      </c>
      <c r="B111" s="282"/>
      <c r="C111" s="282"/>
      <c r="D111" s="282"/>
      <c r="E111" s="282"/>
      <c r="F111" s="282"/>
      <c r="G111" s="282"/>
      <c r="H111" s="282"/>
      <c r="I111" s="283"/>
      <c r="J111" s="79">
        <v>0</v>
      </c>
      <c r="K111" s="84" t="s">
        <v>8</v>
      </c>
      <c r="L111" s="80"/>
      <c r="N111" s="20"/>
      <c r="O111" s="20"/>
      <c r="P111" s="20"/>
      <c r="Q111" s="20"/>
    </row>
    <row r="112" spans="1:17" s="104" customFormat="1" ht="15">
      <c r="A112" s="269" t="s">
        <v>90</v>
      </c>
      <c r="B112" s="270"/>
      <c r="C112" s="270"/>
      <c r="D112" s="270"/>
      <c r="E112" s="270"/>
      <c r="F112" s="270"/>
      <c r="G112" s="270"/>
      <c r="H112" s="270"/>
      <c r="I112" s="271"/>
      <c r="J112" s="83">
        <f>J109</f>
        <v>2.99</v>
      </c>
      <c r="K112" s="85" t="s">
        <v>8</v>
      </c>
      <c r="L112" s="78"/>
      <c r="N112" s="20"/>
      <c r="O112" s="20"/>
      <c r="P112" s="20"/>
      <c r="Q112" s="20"/>
    </row>
    <row r="113" spans="1:17" s="104" customFormat="1" ht="15">
      <c r="A113" s="272" t="s">
        <v>91</v>
      </c>
      <c r="B113" s="273"/>
      <c r="C113" s="273"/>
      <c r="D113" s="273"/>
      <c r="E113" s="273"/>
      <c r="F113" s="273"/>
      <c r="G113" s="273"/>
      <c r="H113" s="273"/>
      <c r="I113" s="274"/>
      <c r="J113" s="77">
        <f>J111+J112</f>
        <v>2.99</v>
      </c>
      <c r="K113" s="84" t="s">
        <v>8</v>
      </c>
      <c r="L113" s="82"/>
      <c r="N113" s="20"/>
      <c r="O113" s="20"/>
      <c r="P113" s="20"/>
      <c r="Q113" s="20"/>
    </row>
    <row r="114" spans="1:17" s="104" customFormat="1" ht="15">
      <c r="A114" s="148"/>
      <c r="B114" s="148"/>
      <c r="C114" s="148"/>
      <c r="D114" s="148"/>
      <c r="E114" s="148"/>
      <c r="F114" s="148"/>
      <c r="G114" s="148"/>
      <c r="H114" s="148"/>
      <c r="I114" s="148"/>
      <c r="J114" s="149"/>
      <c r="K114" s="150"/>
      <c r="L114" s="95"/>
      <c r="N114" s="20"/>
      <c r="O114" s="20"/>
      <c r="P114" s="20"/>
      <c r="Q114" s="20"/>
    </row>
    <row r="115" spans="1:17" s="104" customFormat="1" ht="15">
      <c r="A115" s="284" t="s">
        <v>414</v>
      </c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N115" s="20"/>
      <c r="O115" s="20"/>
      <c r="P115" s="20"/>
      <c r="Q115" s="20"/>
    </row>
    <row r="116" spans="1:17" s="104" customFormat="1" ht="15">
      <c r="A116" s="148"/>
      <c r="B116" s="148"/>
      <c r="C116" s="148"/>
      <c r="D116" s="148"/>
      <c r="E116" s="148"/>
      <c r="F116" s="148"/>
      <c r="G116" s="148"/>
      <c r="H116" s="148"/>
      <c r="I116" s="148"/>
      <c r="J116" s="149"/>
      <c r="K116" s="150"/>
      <c r="L116" s="95"/>
      <c r="N116" s="20"/>
      <c r="O116" s="20"/>
      <c r="P116" s="20"/>
      <c r="Q116" s="20"/>
    </row>
    <row r="117" spans="1:17" s="104" customFormat="1">
      <c r="A117" s="20"/>
      <c r="B117" s="275" t="s">
        <v>168</v>
      </c>
      <c r="C117" s="276"/>
      <c r="D117" s="275" t="s">
        <v>426</v>
      </c>
      <c r="E117" s="277"/>
      <c r="F117" s="177" t="s">
        <v>392</v>
      </c>
      <c r="G117" s="275" t="s">
        <v>169</v>
      </c>
      <c r="H117" s="277"/>
      <c r="I117" s="20"/>
      <c r="J117" s="20"/>
      <c r="K117" s="20"/>
      <c r="L117" s="20"/>
      <c r="N117" s="20"/>
      <c r="O117" s="20"/>
      <c r="P117" s="20"/>
      <c r="Q117" s="20"/>
    </row>
    <row r="118" spans="1:17" s="104" customFormat="1">
      <c r="A118" s="175" t="s">
        <v>67</v>
      </c>
      <c r="B118" s="208">
        <v>1.3</v>
      </c>
      <c r="C118" s="205" t="s">
        <v>425</v>
      </c>
      <c r="D118" s="207">
        <v>2.2999999999999998</v>
      </c>
      <c r="E118" s="206" t="s">
        <v>425</v>
      </c>
      <c r="F118" s="162">
        <v>0.05</v>
      </c>
      <c r="G118" s="176">
        <f>ROUND(B118*D118*F118,2)</f>
        <v>0.15</v>
      </c>
      <c r="H118" s="63" t="s">
        <v>11</v>
      </c>
      <c r="I118" s="20"/>
      <c r="J118" s="20"/>
      <c r="K118" s="20"/>
      <c r="L118" s="20"/>
      <c r="N118" s="20"/>
      <c r="O118" s="20"/>
      <c r="P118" s="20"/>
      <c r="Q118" s="20"/>
    </row>
    <row r="119" spans="1:17" s="104" customForma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N119" s="20"/>
      <c r="O119" s="20"/>
      <c r="P119" s="20"/>
      <c r="Q119" s="20"/>
    </row>
    <row r="120" spans="1:17" s="104" customFormat="1" ht="15">
      <c r="A120" s="278" t="s">
        <v>88</v>
      </c>
      <c r="B120" s="279"/>
      <c r="C120" s="279"/>
      <c r="D120" s="279"/>
      <c r="E120" s="279"/>
      <c r="F120" s="279"/>
      <c r="G120" s="279"/>
      <c r="H120" s="279"/>
      <c r="I120" s="280"/>
      <c r="J120" s="75">
        <f>G118</f>
        <v>0.15</v>
      </c>
      <c r="K120" s="76" t="s">
        <v>11</v>
      </c>
      <c r="L120" s="81"/>
      <c r="N120" s="20"/>
      <c r="O120" s="20"/>
      <c r="P120" s="20"/>
      <c r="Q120" s="20"/>
    </row>
    <row r="121" spans="1:17" s="104" customFormat="1" ht="15">
      <c r="A121" s="62"/>
      <c r="B121" s="30"/>
      <c r="C121" s="31"/>
      <c r="D121" s="27"/>
      <c r="E121" s="27"/>
      <c r="F121" s="20"/>
      <c r="G121" s="27"/>
      <c r="H121" s="29"/>
      <c r="I121" s="29"/>
      <c r="J121" s="28"/>
      <c r="K121" s="29"/>
      <c r="L121" s="20"/>
      <c r="N121" s="20"/>
      <c r="O121" s="20"/>
      <c r="P121" s="20"/>
      <c r="Q121" s="20"/>
    </row>
    <row r="122" spans="1:17" s="104" customFormat="1" ht="15">
      <c r="A122" s="281" t="s">
        <v>89</v>
      </c>
      <c r="B122" s="282"/>
      <c r="C122" s="282"/>
      <c r="D122" s="282"/>
      <c r="E122" s="282"/>
      <c r="F122" s="282"/>
      <c r="G122" s="282"/>
      <c r="H122" s="282"/>
      <c r="I122" s="283"/>
      <c r="J122" s="79">
        <v>0</v>
      </c>
      <c r="K122" s="84" t="s">
        <v>11</v>
      </c>
      <c r="L122" s="80"/>
      <c r="N122" s="20"/>
      <c r="O122" s="20"/>
      <c r="P122" s="20"/>
      <c r="Q122" s="20"/>
    </row>
    <row r="123" spans="1:17" s="104" customFormat="1" ht="15">
      <c r="A123" s="269" t="s">
        <v>90</v>
      </c>
      <c r="B123" s="270"/>
      <c r="C123" s="270"/>
      <c r="D123" s="270"/>
      <c r="E123" s="270"/>
      <c r="F123" s="270"/>
      <c r="G123" s="270"/>
      <c r="H123" s="270"/>
      <c r="I123" s="271"/>
      <c r="J123" s="83">
        <f>J120</f>
        <v>0.15</v>
      </c>
      <c r="K123" s="85" t="s">
        <v>11</v>
      </c>
      <c r="L123" s="78"/>
      <c r="N123" s="20"/>
      <c r="O123" s="20"/>
      <c r="P123" s="20"/>
      <c r="Q123" s="20"/>
    </row>
    <row r="124" spans="1:17" s="104" customFormat="1" ht="15">
      <c r="A124" s="272" t="s">
        <v>91</v>
      </c>
      <c r="B124" s="273"/>
      <c r="C124" s="273"/>
      <c r="D124" s="273"/>
      <c r="E124" s="273"/>
      <c r="F124" s="273"/>
      <c r="G124" s="273"/>
      <c r="H124" s="273"/>
      <c r="I124" s="274"/>
      <c r="J124" s="77">
        <f>J122+J123</f>
        <v>0.15</v>
      </c>
      <c r="K124" s="84" t="s">
        <v>11</v>
      </c>
      <c r="L124" s="82"/>
      <c r="N124" s="20"/>
      <c r="O124" s="20"/>
      <c r="P124" s="20"/>
      <c r="Q124" s="20"/>
    </row>
    <row r="125" spans="1:17" s="104" customFormat="1" ht="15">
      <c r="A125" s="148"/>
      <c r="B125" s="148"/>
      <c r="C125" s="148"/>
      <c r="D125" s="148"/>
      <c r="E125" s="148"/>
      <c r="F125" s="148"/>
      <c r="G125" s="148"/>
      <c r="H125" s="148"/>
      <c r="I125" s="148"/>
      <c r="J125" s="149"/>
      <c r="K125" s="150"/>
      <c r="L125" s="95"/>
      <c r="N125" s="20"/>
      <c r="O125" s="20"/>
      <c r="P125" s="20"/>
      <c r="Q125" s="20"/>
    </row>
    <row r="126" spans="1:17" s="104" customFormat="1" ht="30.75" customHeight="1">
      <c r="A126" s="284" t="s">
        <v>415</v>
      </c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N126" s="20"/>
      <c r="O126" s="20"/>
      <c r="P126" s="20"/>
      <c r="Q126" s="20"/>
    </row>
    <row r="127" spans="1:17" s="104" customFormat="1" ht="15">
      <c r="A127" s="148"/>
      <c r="B127" s="148"/>
      <c r="C127" s="148"/>
      <c r="D127" s="148"/>
      <c r="E127" s="148"/>
      <c r="F127" s="148"/>
      <c r="G127" s="148"/>
      <c r="H127" s="148"/>
      <c r="I127" s="148"/>
      <c r="J127" s="149"/>
      <c r="K127" s="150"/>
      <c r="L127" s="95"/>
      <c r="N127" s="20"/>
      <c r="O127" s="20"/>
      <c r="P127" s="20"/>
      <c r="Q127" s="20"/>
    </row>
    <row r="128" spans="1:17" s="104" customFormat="1">
      <c r="A128" s="20"/>
      <c r="B128" s="275" t="s">
        <v>168</v>
      </c>
      <c r="C128" s="276"/>
      <c r="D128" s="275" t="s">
        <v>426</v>
      </c>
      <c r="E128" s="277"/>
      <c r="F128" s="177" t="s">
        <v>392</v>
      </c>
      <c r="G128" s="275" t="s">
        <v>169</v>
      </c>
      <c r="H128" s="277"/>
      <c r="I128" s="20"/>
      <c r="J128" s="20"/>
      <c r="K128" s="20"/>
      <c r="L128" s="20"/>
      <c r="N128" s="20"/>
      <c r="O128" s="20"/>
      <c r="P128" s="20"/>
      <c r="Q128" s="20"/>
    </row>
    <row r="129" spans="1:17" s="104" customFormat="1">
      <c r="A129" s="175" t="s">
        <v>67</v>
      </c>
      <c r="B129" s="208">
        <f>2.3*2</f>
        <v>4.5999999999999996</v>
      </c>
      <c r="C129" s="205" t="s">
        <v>428</v>
      </c>
      <c r="D129" s="207">
        <f>1.3*2</f>
        <v>2.6</v>
      </c>
      <c r="E129" s="206" t="s">
        <v>425</v>
      </c>
      <c r="F129" s="162">
        <v>1.75</v>
      </c>
      <c r="G129" s="209">
        <f>ROUND((B129+D129)*F129,2)</f>
        <v>12.6</v>
      </c>
      <c r="H129" s="63" t="s">
        <v>8</v>
      </c>
      <c r="I129" s="20"/>
      <c r="J129" s="20"/>
      <c r="K129" s="20"/>
      <c r="L129" s="20"/>
      <c r="N129" s="20"/>
      <c r="O129" s="20"/>
      <c r="P129" s="20"/>
      <c r="Q129" s="20"/>
    </row>
    <row r="130" spans="1:17" s="104" customForma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N130" s="20"/>
      <c r="O130" s="20"/>
      <c r="P130" s="20"/>
      <c r="Q130" s="20"/>
    </row>
    <row r="131" spans="1:17" s="104" customFormat="1" ht="15">
      <c r="A131" s="278" t="s">
        <v>88</v>
      </c>
      <c r="B131" s="279"/>
      <c r="C131" s="279"/>
      <c r="D131" s="279"/>
      <c r="E131" s="279"/>
      <c r="F131" s="279"/>
      <c r="G131" s="279"/>
      <c r="H131" s="279"/>
      <c r="I131" s="280"/>
      <c r="J131" s="75">
        <f>SUM(G129:G129)</f>
        <v>12.6</v>
      </c>
      <c r="K131" s="76" t="s">
        <v>8</v>
      </c>
      <c r="L131" s="81"/>
      <c r="N131" s="20"/>
      <c r="O131" s="20"/>
      <c r="P131" s="20"/>
      <c r="Q131" s="20"/>
    </row>
    <row r="132" spans="1:17" s="104" customFormat="1" ht="15">
      <c r="A132" s="62"/>
      <c r="B132" s="30"/>
      <c r="C132" s="31"/>
      <c r="D132" s="27"/>
      <c r="E132" s="27"/>
      <c r="F132" s="20"/>
      <c r="G132" s="27"/>
      <c r="H132" s="29"/>
      <c r="I132" s="29"/>
      <c r="J132" s="28"/>
      <c r="K132" s="29"/>
      <c r="L132" s="20"/>
      <c r="N132" s="20"/>
      <c r="O132" s="20"/>
      <c r="P132" s="20"/>
      <c r="Q132" s="20"/>
    </row>
    <row r="133" spans="1:17" s="104" customFormat="1" ht="15">
      <c r="A133" s="281" t="s">
        <v>89</v>
      </c>
      <c r="B133" s="282"/>
      <c r="C133" s="282"/>
      <c r="D133" s="282"/>
      <c r="E133" s="282"/>
      <c r="F133" s="282"/>
      <c r="G133" s="282"/>
      <c r="H133" s="282"/>
      <c r="I133" s="283"/>
      <c r="J133" s="79">
        <v>0</v>
      </c>
      <c r="K133" s="84" t="s">
        <v>8</v>
      </c>
      <c r="L133" s="80"/>
      <c r="N133" s="20"/>
      <c r="O133" s="20"/>
      <c r="P133" s="20"/>
      <c r="Q133" s="20"/>
    </row>
    <row r="134" spans="1:17" s="104" customFormat="1" ht="15">
      <c r="A134" s="269" t="s">
        <v>90</v>
      </c>
      <c r="B134" s="270"/>
      <c r="C134" s="270"/>
      <c r="D134" s="270"/>
      <c r="E134" s="270"/>
      <c r="F134" s="270"/>
      <c r="G134" s="270"/>
      <c r="H134" s="270"/>
      <c r="I134" s="271"/>
      <c r="J134" s="83">
        <f>J131</f>
        <v>12.6</v>
      </c>
      <c r="K134" s="85" t="s">
        <v>8</v>
      </c>
      <c r="L134" s="78"/>
      <c r="N134" s="20"/>
      <c r="O134" s="20"/>
      <c r="P134" s="20"/>
      <c r="Q134" s="20"/>
    </row>
    <row r="135" spans="1:17" s="104" customFormat="1" ht="15">
      <c r="A135" s="272" t="s">
        <v>91</v>
      </c>
      <c r="B135" s="273"/>
      <c r="C135" s="273"/>
      <c r="D135" s="273"/>
      <c r="E135" s="273"/>
      <c r="F135" s="273"/>
      <c r="G135" s="273"/>
      <c r="H135" s="273"/>
      <c r="I135" s="274"/>
      <c r="J135" s="77">
        <f>J133+J134</f>
        <v>12.6</v>
      </c>
      <c r="K135" s="84" t="s">
        <v>8</v>
      </c>
      <c r="L135" s="82"/>
      <c r="N135" s="20"/>
      <c r="O135" s="20"/>
      <c r="P135" s="20"/>
      <c r="Q135" s="20"/>
    </row>
    <row r="136" spans="1:17" s="104" customFormat="1" ht="15">
      <c r="A136" s="148"/>
      <c r="B136" s="148"/>
      <c r="C136" s="148"/>
      <c r="D136" s="148"/>
      <c r="E136" s="148"/>
      <c r="F136" s="148"/>
      <c r="G136" s="148"/>
      <c r="H136" s="148"/>
      <c r="I136" s="148"/>
      <c r="J136" s="149"/>
      <c r="K136" s="150"/>
      <c r="L136" s="95"/>
      <c r="N136" s="20"/>
      <c r="O136" s="20"/>
      <c r="P136" s="20"/>
      <c r="Q136" s="20"/>
    </row>
    <row r="137" spans="1:17" s="104" customFormat="1" ht="15">
      <c r="A137" s="148"/>
      <c r="B137" s="148"/>
      <c r="C137" s="148"/>
      <c r="D137" s="148"/>
      <c r="E137" s="148"/>
      <c r="F137" s="148"/>
      <c r="G137" s="148"/>
      <c r="H137" s="148"/>
      <c r="I137" s="148"/>
      <c r="J137" s="149"/>
      <c r="K137" s="150"/>
      <c r="L137" s="95"/>
      <c r="N137" s="20"/>
      <c r="O137" s="20"/>
      <c r="P137" s="20"/>
      <c r="Q137" s="20"/>
    </row>
    <row r="138" spans="1:17" s="104" customFormat="1" ht="36.75" customHeight="1">
      <c r="A138" s="284" t="s">
        <v>416</v>
      </c>
      <c r="B138" s="285"/>
      <c r="C138" s="285"/>
      <c r="D138" s="285"/>
      <c r="E138" s="285"/>
      <c r="F138" s="285"/>
      <c r="G138" s="285"/>
      <c r="H138" s="285"/>
      <c r="I138" s="285"/>
      <c r="J138" s="285"/>
      <c r="K138" s="285"/>
      <c r="L138" s="285"/>
      <c r="N138" s="20"/>
      <c r="O138" s="20"/>
      <c r="P138" s="20"/>
      <c r="Q138" s="20"/>
    </row>
    <row r="139" spans="1:17" s="104" customFormat="1" ht="15">
      <c r="A139" s="148"/>
      <c r="B139" s="148"/>
      <c r="C139" s="148"/>
      <c r="D139" s="148"/>
      <c r="E139" s="148"/>
      <c r="F139" s="148"/>
      <c r="G139" s="148"/>
      <c r="H139" s="148"/>
      <c r="I139" s="148"/>
      <c r="J139" s="149"/>
      <c r="K139" s="150"/>
      <c r="L139" s="95"/>
      <c r="N139" s="20"/>
      <c r="O139" s="20"/>
      <c r="P139" s="20"/>
      <c r="Q139" s="20"/>
    </row>
    <row r="140" spans="1:17" s="104" customFormat="1" ht="15">
      <c r="A140" s="20"/>
      <c r="B140" s="275" t="s">
        <v>168</v>
      </c>
      <c r="C140" s="276"/>
      <c r="D140" s="275" t="s">
        <v>426</v>
      </c>
      <c r="E140" s="277"/>
      <c r="F140" s="177" t="s">
        <v>392</v>
      </c>
      <c r="G140" s="275" t="s">
        <v>169</v>
      </c>
      <c r="H140" s="277"/>
      <c r="I140" s="148"/>
      <c r="J140" s="149"/>
      <c r="K140" s="150"/>
      <c r="L140" s="95"/>
      <c r="N140" s="20"/>
      <c r="O140" s="20"/>
      <c r="P140" s="20"/>
      <c r="Q140" s="20"/>
    </row>
    <row r="141" spans="1:17" s="104" customFormat="1" ht="15">
      <c r="A141" s="175" t="s">
        <v>67</v>
      </c>
      <c r="B141" s="208">
        <f>2*2</f>
        <v>4</v>
      </c>
      <c r="C141" s="205" t="s">
        <v>428</v>
      </c>
      <c r="D141" s="207">
        <f>1*2</f>
        <v>2</v>
      </c>
      <c r="E141" s="206" t="s">
        <v>425</v>
      </c>
      <c r="F141" s="162">
        <v>1.5</v>
      </c>
      <c r="G141" s="209">
        <f>ROUND((B141+D141)*F141,2)</f>
        <v>9</v>
      </c>
      <c r="H141" s="63" t="s">
        <v>8</v>
      </c>
      <c r="I141" s="148"/>
      <c r="J141" s="149"/>
      <c r="K141" s="150"/>
      <c r="L141" s="95"/>
      <c r="N141" s="20"/>
      <c r="O141" s="20"/>
      <c r="P141" s="20"/>
      <c r="Q141" s="20"/>
    </row>
    <row r="142" spans="1:17" s="104" customFormat="1" ht="15">
      <c r="A142" s="148"/>
      <c r="B142" s="148"/>
      <c r="C142" s="148"/>
      <c r="D142" s="148"/>
      <c r="E142" s="148"/>
      <c r="F142" s="148"/>
      <c r="G142" s="148"/>
      <c r="H142" s="148"/>
      <c r="I142" s="148"/>
      <c r="J142" s="149"/>
      <c r="K142" s="150"/>
      <c r="L142" s="95"/>
      <c r="N142" s="20"/>
      <c r="O142" s="20"/>
      <c r="P142" s="20"/>
      <c r="Q142" s="20"/>
    </row>
    <row r="143" spans="1:17" s="104" customFormat="1" ht="15">
      <c r="A143" s="278" t="s">
        <v>88</v>
      </c>
      <c r="B143" s="279"/>
      <c r="C143" s="279"/>
      <c r="D143" s="279"/>
      <c r="E143" s="279"/>
      <c r="F143" s="279"/>
      <c r="G143" s="279"/>
      <c r="H143" s="279"/>
      <c r="I143" s="280"/>
      <c r="J143" s="75">
        <f>SUM(G141:G141)</f>
        <v>9</v>
      </c>
      <c r="K143" s="76" t="s">
        <v>8</v>
      </c>
      <c r="L143" s="81"/>
      <c r="N143" s="20"/>
      <c r="O143" s="20"/>
      <c r="P143" s="20"/>
      <c r="Q143" s="20"/>
    </row>
    <row r="144" spans="1:17" s="104" customFormat="1" ht="15">
      <c r="A144" s="62"/>
      <c r="B144" s="30"/>
      <c r="C144" s="31"/>
      <c r="D144" s="27"/>
      <c r="E144" s="27"/>
      <c r="F144" s="20"/>
      <c r="G144" s="27"/>
      <c r="H144" s="29"/>
      <c r="I144" s="29"/>
      <c r="J144" s="28"/>
      <c r="K144" s="29"/>
      <c r="L144" s="20"/>
      <c r="N144" s="20"/>
      <c r="O144" s="20"/>
      <c r="P144" s="20"/>
      <c r="Q144" s="20"/>
    </row>
    <row r="145" spans="1:17" s="104" customFormat="1" ht="15">
      <c r="A145" s="281" t="s">
        <v>89</v>
      </c>
      <c r="B145" s="282"/>
      <c r="C145" s="282"/>
      <c r="D145" s="282"/>
      <c r="E145" s="282"/>
      <c r="F145" s="282"/>
      <c r="G145" s="282"/>
      <c r="H145" s="282"/>
      <c r="I145" s="283"/>
      <c r="J145" s="79">
        <v>0</v>
      </c>
      <c r="K145" s="84" t="s">
        <v>8</v>
      </c>
      <c r="L145" s="80"/>
      <c r="N145" s="20"/>
      <c r="O145" s="20"/>
      <c r="P145" s="20"/>
      <c r="Q145" s="20"/>
    </row>
    <row r="146" spans="1:17" s="104" customFormat="1" ht="15">
      <c r="A146" s="269" t="s">
        <v>90</v>
      </c>
      <c r="B146" s="270"/>
      <c r="C146" s="270"/>
      <c r="D146" s="270"/>
      <c r="E146" s="270"/>
      <c r="F146" s="270"/>
      <c r="G146" s="270"/>
      <c r="H146" s="270"/>
      <c r="I146" s="271"/>
      <c r="J146" s="83">
        <f>J143</f>
        <v>9</v>
      </c>
      <c r="K146" s="85" t="s">
        <v>8</v>
      </c>
      <c r="L146" s="78"/>
      <c r="N146" s="20"/>
      <c r="O146" s="20"/>
      <c r="P146" s="20"/>
      <c r="Q146" s="20"/>
    </row>
    <row r="147" spans="1:17" s="104" customFormat="1" ht="15">
      <c r="A147" s="272" t="s">
        <v>91</v>
      </c>
      <c r="B147" s="273"/>
      <c r="C147" s="273"/>
      <c r="D147" s="273"/>
      <c r="E147" s="273"/>
      <c r="F147" s="273"/>
      <c r="G147" s="273"/>
      <c r="H147" s="273"/>
      <c r="I147" s="274"/>
      <c r="J147" s="77">
        <f>J145+J146</f>
        <v>9</v>
      </c>
      <c r="K147" s="84" t="s">
        <v>8</v>
      </c>
      <c r="L147" s="82"/>
      <c r="N147" s="20"/>
      <c r="O147" s="20"/>
      <c r="P147" s="20"/>
      <c r="Q147" s="20"/>
    </row>
    <row r="148" spans="1:17" s="104" customFormat="1" ht="15">
      <c r="A148" s="148"/>
      <c r="B148" s="148"/>
      <c r="C148" s="148"/>
      <c r="D148" s="148"/>
      <c r="E148" s="148"/>
      <c r="F148" s="148"/>
      <c r="G148" s="148"/>
      <c r="H148" s="148"/>
      <c r="I148" s="148"/>
      <c r="J148" s="149"/>
      <c r="K148" s="150"/>
      <c r="L148" s="95"/>
      <c r="N148" s="20"/>
      <c r="O148" s="20"/>
      <c r="P148" s="20"/>
      <c r="Q148" s="20"/>
    </row>
    <row r="149" spans="1:17" s="104" customFormat="1" ht="15">
      <c r="A149" s="284" t="s">
        <v>417</v>
      </c>
      <c r="B149" s="285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N149" s="20"/>
      <c r="O149" s="20"/>
      <c r="P149" s="20"/>
      <c r="Q149" s="20"/>
    </row>
    <row r="150" spans="1:17" s="67" customFormat="1" ht="15">
      <c r="A150" s="284" t="s">
        <v>418</v>
      </c>
      <c r="B150" s="285"/>
      <c r="C150" s="285"/>
      <c r="D150" s="285"/>
      <c r="E150" s="285"/>
      <c r="F150" s="285"/>
      <c r="G150" s="285"/>
      <c r="H150" s="285"/>
      <c r="I150" s="285"/>
      <c r="J150" s="285"/>
      <c r="K150" s="285"/>
      <c r="L150" s="285"/>
      <c r="N150" s="20"/>
      <c r="O150" s="20"/>
      <c r="P150" s="20"/>
      <c r="Q150" s="20"/>
    </row>
    <row r="151" spans="1:17" s="67" customFormat="1" ht="15">
      <c r="A151" s="86"/>
      <c r="B151" s="86"/>
      <c r="C151" s="86"/>
      <c r="D151" s="86"/>
      <c r="E151" s="86"/>
      <c r="F151" s="86"/>
      <c r="G151" s="86"/>
      <c r="H151" s="98"/>
      <c r="I151" s="98"/>
      <c r="J151" s="99"/>
      <c r="K151" s="100"/>
      <c r="L151" s="94"/>
      <c r="N151" s="20"/>
      <c r="O151" s="20"/>
      <c r="P151" s="20"/>
      <c r="Q151" s="20"/>
    </row>
    <row r="152" spans="1:17" s="104" customFormat="1">
      <c r="A152" s="20"/>
      <c r="B152" s="275" t="s">
        <v>429</v>
      </c>
      <c r="C152" s="276"/>
      <c r="D152" s="275" t="s">
        <v>431</v>
      </c>
      <c r="E152" s="277"/>
      <c r="F152" s="177"/>
      <c r="G152" s="275" t="s">
        <v>169</v>
      </c>
      <c r="H152" s="277"/>
      <c r="I152" s="20"/>
      <c r="J152" s="20"/>
      <c r="K152" s="20"/>
      <c r="L152" s="20"/>
      <c r="N152" s="20"/>
      <c r="O152" s="20"/>
      <c r="P152" s="20"/>
      <c r="Q152" s="20"/>
    </row>
    <row r="153" spans="1:17" s="104" customFormat="1">
      <c r="A153" s="175" t="s">
        <v>67</v>
      </c>
      <c r="B153" s="208">
        <v>3.14</v>
      </c>
      <c r="C153" s="205" t="s">
        <v>430</v>
      </c>
      <c r="D153" s="210" t="s">
        <v>432</v>
      </c>
      <c r="E153" s="206" t="s">
        <v>427</v>
      </c>
      <c r="F153" s="162"/>
      <c r="G153" s="176">
        <f>ROUND(B153*0.9*0.9,2)</f>
        <v>2.54</v>
      </c>
      <c r="H153" s="63" t="s">
        <v>8</v>
      </c>
      <c r="I153" s="20"/>
      <c r="J153" s="20"/>
      <c r="K153" s="20"/>
      <c r="L153" s="20"/>
      <c r="N153" s="20"/>
      <c r="O153" s="20"/>
      <c r="P153" s="20"/>
      <c r="Q153" s="20"/>
    </row>
    <row r="154" spans="1:17" s="104" customForma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N154" s="20"/>
      <c r="O154" s="20"/>
      <c r="P154" s="20"/>
      <c r="Q154" s="20"/>
    </row>
    <row r="155" spans="1:17" s="104" customFormat="1" ht="15">
      <c r="A155" s="278" t="s">
        <v>88</v>
      </c>
      <c r="B155" s="279"/>
      <c r="C155" s="279"/>
      <c r="D155" s="279"/>
      <c r="E155" s="279"/>
      <c r="F155" s="279"/>
      <c r="G155" s="279"/>
      <c r="H155" s="279"/>
      <c r="I155" s="280"/>
      <c r="J155" s="75">
        <f>G153</f>
        <v>2.54</v>
      </c>
      <c r="K155" s="76" t="s">
        <v>8</v>
      </c>
      <c r="L155" s="81"/>
      <c r="N155" s="20"/>
      <c r="O155" s="20"/>
      <c r="P155" s="20"/>
      <c r="Q155" s="20"/>
    </row>
    <row r="156" spans="1:17" s="104" customFormat="1" ht="15">
      <c r="A156" s="62"/>
      <c r="B156" s="30"/>
      <c r="C156" s="31"/>
      <c r="D156" s="27"/>
      <c r="E156" s="27"/>
      <c r="F156" s="20"/>
      <c r="G156" s="27"/>
      <c r="H156" s="29"/>
      <c r="I156" s="29"/>
      <c r="J156" s="28"/>
      <c r="K156" s="29"/>
      <c r="L156" s="20"/>
      <c r="N156" s="20"/>
      <c r="O156" s="20"/>
      <c r="P156" s="20"/>
      <c r="Q156" s="20"/>
    </row>
    <row r="157" spans="1:17" s="104" customFormat="1" ht="15">
      <c r="A157" s="281" t="s">
        <v>89</v>
      </c>
      <c r="B157" s="282"/>
      <c r="C157" s="282"/>
      <c r="D157" s="282"/>
      <c r="E157" s="282"/>
      <c r="F157" s="282"/>
      <c r="G157" s="282"/>
      <c r="H157" s="282"/>
      <c r="I157" s="283"/>
      <c r="J157" s="79">
        <v>0</v>
      </c>
      <c r="K157" s="84" t="s">
        <v>8</v>
      </c>
      <c r="L157" s="80"/>
      <c r="N157" s="20"/>
      <c r="O157" s="20"/>
      <c r="P157" s="20"/>
      <c r="Q157" s="20"/>
    </row>
    <row r="158" spans="1:17" s="104" customFormat="1" ht="15">
      <c r="A158" s="269" t="s">
        <v>90</v>
      </c>
      <c r="B158" s="270"/>
      <c r="C158" s="270"/>
      <c r="D158" s="270"/>
      <c r="E158" s="270"/>
      <c r="F158" s="270"/>
      <c r="G158" s="270"/>
      <c r="H158" s="270"/>
      <c r="I158" s="271"/>
      <c r="J158" s="83">
        <f>J155</f>
        <v>2.54</v>
      </c>
      <c r="K158" s="85" t="s">
        <v>8</v>
      </c>
      <c r="L158" s="78"/>
      <c r="N158" s="20"/>
      <c r="O158" s="20"/>
      <c r="P158" s="20"/>
      <c r="Q158" s="20"/>
    </row>
    <row r="159" spans="1:17" s="104" customFormat="1" ht="15">
      <c r="A159" s="272" t="s">
        <v>91</v>
      </c>
      <c r="B159" s="273"/>
      <c r="C159" s="273"/>
      <c r="D159" s="273"/>
      <c r="E159" s="273"/>
      <c r="F159" s="273"/>
      <c r="G159" s="273"/>
      <c r="H159" s="273"/>
      <c r="I159" s="274"/>
      <c r="J159" s="77">
        <f>J157+J158</f>
        <v>2.54</v>
      </c>
      <c r="K159" s="84" t="s">
        <v>8</v>
      </c>
      <c r="L159" s="82"/>
      <c r="N159" s="20"/>
      <c r="O159" s="20"/>
      <c r="P159" s="20"/>
      <c r="Q159" s="20"/>
    </row>
    <row r="160" spans="1:17" s="104" customFormat="1" ht="15">
      <c r="A160" s="202"/>
      <c r="B160" s="202"/>
      <c r="C160" s="202"/>
      <c r="D160" s="202"/>
      <c r="E160" s="202"/>
      <c r="F160" s="202"/>
      <c r="G160" s="202"/>
      <c r="H160" s="202"/>
      <c r="I160" s="202"/>
      <c r="J160" s="96"/>
      <c r="K160" s="93"/>
      <c r="L160" s="97"/>
      <c r="N160" s="20"/>
      <c r="O160" s="20"/>
      <c r="P160" s="20"/>
      <c r="Q160" s="20"/>
    </row>
    <row r="161" spans="1:17" s="104" customFormat="1" ht="15">
      <c r="A161" s="284" t="s">
        <v>419</v>
      </c>
      <c r="B161" s="285"/>
      <c r="C161" s="285"/>
      <c r="D161" s="285"/>
      <c r="E161" s="285"/>
      <c r="F161" s="285"/>
      <c r="G161" s="285"/>
      <c r="H161" s="285"/>
      <c r="I161" s="285"/>
      <c r="J161" s="285"/>
      <c r="K161" s="285"/>
      <c r="L161" s="285"/>
      <c r="N161" s="20"/>
      <c r="O161" s="20"/>
      <c r="P161" s="20"/>
      <c r="Q161" s="20"/>
    </row>
    <row r="162" spans="1:17" s="104" customFormat="1" ht="15">
      <c r="A162" s="201"/>
      <c r="B162" s="201"/>
      <c r="C162" s="201"/>
      <c r="D162" s="201"/>
      <c r="E162" s="201"/>
      <c r="F162" s="201"/>
      <c r="G162" s="201"/>
      <c r="H162" s="201"/>
      <c r="I162" s="201"/>
      <c r="J162" s="96"/>
      <c r="K162" s="93"/>
      <c r="L162" s="97"/>
      <c r="N162" s="20"/>
      <c r="O162" s="20"/>
      <c r="P162" s="20"/>
      <c r="Q162" s="20"/>
    </row>
    <row r="163" spans="1:17" s="104" customFormat="1">
      <c r="A163" s="20"/>
      <c r="B163" s="275" t="s">
        <v>434</v>
      </c>
      <c r="C163" s="276"/>
      <c r="D163" s="275" t="s">
        <v>433</v>
      </c>
      <c r="E163" s="277"/>
      <c r="F163" s="177" t="s">
        <v>392</v>
      </c>
      <c r="G163" s="275" t="s">
        <v>169</v>
      </c>
      <c r="H163" s="277"/>
      <c r="I163" s="20"/>
      <c r="J163" s="20"/>
      <c r="K163" s="20"/>
      <c r="L163" s="20"/>
      <c r="N163" s="20"/>
      <c r="O163" s="20"/>
      <c r="P163" s="20"/>
      <c r="Q163" s="20"/>
    </row>
    <row r="164" spans="1:17" s="104" customFormat="1">
      <c r="A164" s="175" t="s">
        <v>67</v>
      </c>
      <c r="B164" s="208">
        <f>2*3.14</f>
        <v>6.28</v>
      </c>
      <c r="C164" s="205" t="s">
        <v>430</v>
      </c>
      <c r="D164" s="210">
        <v>0.9</v>
      </c>
      <c r="E164" s="206" t="s">
        <v>425</v>
      </c>
      <c r="F164" s="162">
        <v>2.6</v>
      </c>
      <c r="G164" s="176">
        <f>ROUND(B164*D164*F164,2)</f>
        <v>14.7</v>
      </c>
      <c r="H164" s="63" t="s">
        <v>8</v>
      </c>
      <c r="I164" s="20"/>
      <c r="J164" s="20"/>
      <c r="K164" s="20"/>
      <c r="L164" s="20"/>
      <c r="N164" s="20"/>
      <c r="O164" s="20"/>
      <c r="P164" s="20"/>
      <c r="Q164" s="20"/>
    </row>
    <row r="165" spans="1:17" s="104" customForma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N165" s="20"/>
      <c r="O165" s="20"/>
      <c r="P165" s="20"/>
      <c r="Q165" s="20"/>
    </row>
    <row r="166" spans="1:17" s="104" customFormat="1" ht="15">
      <c r="A166" s="278" t="s">
        <v>88</v>
      </c>
      <c r="B166" s="279"/>
      <c r="C166" s="279"/>
      <c r="D166" s="279"/>
      <c r="E166" s="279"/>
      <c r="F166" s="279"/>
      <c r="G166" s="279"/>
      <c r="H166" s="279"/>
      <c r="I166" s="280"/>
      <c r="J166" s="75">
        <f>G164</f>
        <v>14.7</v>
      </c>
      <c r="K166" s="76" t="s">
        <v>8</v>
      </c>
      <c r="L166" s="81"/>
      <c r="N166" s="20"/>
      <c r="O166" s="20"/>
      <c r="P166" s="20"/>
      <c r="Q166" s="20"/>
    </row>
    <row r="167" spans="1:17" s="104" customFormat="1" ht="15">
      <c r="A167" s="62"/>
      <c r="B167" s="30"/>
      <c r="C167" s="31"/>
      <c r="D167" s="27"/>
      <c r="E167" s="27"/>
      <c r="F167" s="20"/>
      <c r="G167" s="27"/>
      <c r="H167" s="29"/>
      <c r="I167" s="29"/>
      <c r="J167" s="28"/>
      <c r="K167" s="29"/>
      <c r="L167" s="20"/>
      <c r="N167" s="20"/>
      <c r="O167" s="20"/>
      <c r="P167" s="20"/>
      <c r="Q167" s="20"/>
    </row>
    <row r="168" spans="1:17" s="104" customFormat="1" ht="15">
      <c r="A168" s="281" t="s">
        <v>89</v>
      </c>
      <c r="B168" s="282"/>
      <c r="C168" s="282"/>
      <c r="D168" s="282"/>
      <c r="E168" s="282"/>
      <c r="F168" s="282"/>
      <c r="G168" s="282"/>
      <c r="H168" s="282"/>
      <c r="I168" s="283"/>
      <c r="J168" s="79">
        <v>0</v>
      </c>
      <c r="K168" s="84" t="s">
        <v>8</v>
      </c>
      <c r="L168" s="80"/>
      <c r="N168" s="20"/>
      <c r="O168" s="20"/>
      <c r="P168" s="20"/>
      <c r="Q168" s="20"/>
    </row>
    <row r="169" spans="1:17" s="104" customFormat="1" ht="15">
      <c r="A169" s="269" t="s">
        <v>90</v>
      </c>
      <c r="B169" s="270"/>
      <c r="C169" s="270"/>
      <c r="D169" s="270"/>
      <c r="E169" s="270"/>
      <c r="F169" s="270"/>
      <c r="G169" s="270"/>
      <c r="H169" s="270"/>
      <c r="I169" s="271"/>
      <c r="J169" s="83">
        <f>J166</f>
        <v>14.7</v>
      </c>
      <c r="K169" s="85" t="s">
        <v>8</v>
      </c>
      <c r="L169" s="78"/>
      <c r="N169" s="20"/>
      <c r="O169" s="20"/>
      <c r="P169" s="20"/>
      <c r="Q169" s="20"/>
    </row>
    <row r="170" spans="1:17" s="104" customFormat="1" ht="15">
      <c r="A170" s="272" t="s">
        <v>91</v>
      </c>
      <c r="B170" s="273"/>
      <c r="C170" s="273"/>
      <c r="D170" s="273"/>
      <c r="E170" s="273"/>
      <c r="F170" s="273"/>
      <c r="G170" s="273"/>
      <c r="H170" s="273"/>
      <c r="I170" s="274"/>
      <c r="J170" s="77">
        <f>J168+J169</f>
        <v>14.7</v>
      </c>
      <c r="K170" s="84" t="s">
        <v>8</v>
      </c>
      <c r="L170" s="82"/>
      <c r="N170" s="20"/>
      <c r="O170" s="20"/>
      <c r="P170" s="20"/>
      <c r="Q170" s="20"/>
    </row>
    <row r="171" spans="1:17" s="104" customFormat="1" ht="15">
      <c r="A171" s="201"/>
      <c r="B171" s="201"/>
      <c r="C171" s="201"/>
      <c r="D171" s="201"/>
      <c r="E171" s="201"/>
      <c r="F171" s="201"/>
      <c r="G171" s="201"/>
      <c r="H171" s="201"/>
      <c r="I171" s="201"/>
      <c r="J171" s="96"/>
      <c r="K171" s="93"/>
      <c r="L171" s="97"/>
      <c r="N171" s="20"/>
      <c r="O171" s="20"/>
      <c r="P171" s="20"/>
      <c r="Q171" s="20"/>
    </row>
    <row r="172" spans="1:17" s="104" customFormat="1" ht="15">
      <c r="A172" s="284" t="s">
        <v>420</v>
      </c>
      <c r="B172" s="285"/>
      <c r="C172" s="285"/>
      <c r="D172" s="285"/>
      <c r="E172" s="285"/>
      <c r="F172" s="285"/>
      <c r="G172" s="285"/>
      <c r="H172" s="285"/>
      <c r="I172" s="285"/>
      <c r="J172" s="285"/>
      <c r="K172" s="285"/>
      <c r="L172" s="285"/>
      <c r="N172" s="20"/>
      <c r="O172" s="20"/>
      <c r="P172" s="20"/>
      <c r="Q172" s="20"/>
    </row>
    <row r="173" spans="1:17" s="104" customFormat="1" ht="15">
      <c r="A173" s="201"/>
      <c r="B173" s="201"/>
      <c r="C173" s="201"/>
      <c r="D173" s="201"/>
      <c r="E173" s="201"/>
      <c r="F173" s="201"/>
      <c r="G173" s="201"/>
      <c r="H173" s="201"/>
      <c r="I173" s="201"/>
      <c r="J173" s="96"/>
      <c r="K173" s="93"/>
      <c r="L173" s="97"/>
      <c r="N173" s="20"/>
      <c r="O173" s="20"/>
      <c r="P173" s="20"/>
      <c r="Q173" s="20"/>
    </row>
    <row r="174" spans="1:17" s="104" customFormat="1">
      <c r="A174" s="20"/>
      <c r="B174" s="275" t="s">
        <v>429</v>
      </c>
      <c r="C174" s="276"/>
      <c r="D174" s="275" t="s">
        <v>431</v>
      </c>
      <c r="E174" s="277"/>
      <c r="F174" s="177" t="s">
        <v>392</v>
      </c>
      <c r="G174" s="275" t="s">
        <v>169</v>
      </c>
      <c r="H174" s="277"/>
      <c r="I174" s="20"/>
      <c r="J174" s="20"/>
      <c r="K174" s="20"/>
      <c r="L174" s="20"/>
      <c r="N174" s="20"/>
      <c r="O174" s="20"/>
      <c r="P174" s="20"/>
      <c r="Q174" s="20"/>
    </row>
    <row r="175" spans="1:17" s="104" customFormat="1">
      <c r="A175" s="175" t="s">
        <v>435</v>
      </c>
      <c r="B175" s="208">
        <v>3.14</v>
      </c>
      <c r="C175" s="205" t="s">
        <v>430</v>
      </c>
      <c r="D175" s="210" t="s">
        <v>436</v>
      </c>
      <c r="E175" s="206" t="s">
        <v>425</v>
      </c>
      <c r="F175" s="162">
        <v>0.13666</v>
      </c>
      <c r="G175" s="176">
        <f>ROUND(B175*0.75*0.75*F175,2)</f>
        <v>0.24</v>
      </c>
      <c r="H175" s="63" t="s">
        <v>11</v>
      </c>
      <c r="I175" s="20"/>
      <c r="J175" s="20"/>
      <c r="K175" s="20"/>
      <c r="L175" s="20"/>
      <c r="N175" s="20"/>
      <c r="O175" s="20"/>
      <c r="P175" s="20"/>
      <c r="Q175" s="20"/>
    </row>
    <row r="176" spans="1:17" s="104" customForma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N176" s="20"/>
      <c r="O176" s="20"/>
      <c r="P176" s="20"/>
      <c r="Q176" s="20"/>
    </row>
    <row r="177" spans="1:17" s="104" customFormat="1" ht="15">
      <c r="A177" s="278" t="s">
        <v>88</v>
      </c>
      <c r="B177" s="279"/>
      <c r="C177" s="279"/>
      <c r="D177" s="279"/>
      <c r="E177" s="279"/>
      <c r="F177" s="279"/>
      <c r="G177" s="279"/>
      <c r="H177" s="279"/>
      <c r="I177" s="280"/>
      <c r="J177" s="75">
        <f>G175</f>
        <v>0.24</v>
      </c>
      <c r="K177" s="76" t="s">
        <v>11</v>
      </c>
      <c r="L177" s="81"/>
      <c r="N177" s="20"/>
      <c r="O177" s="20"/>
      <c r="P177" s="20"/>
      <c r="Q177" s="20"/>
    </row>
    <row r="178" spans="1:17" s="104" customFormat="1" ht="15">
      <c r="A178" s="62"/>
      <c r="B178" s="30"/>
      <c r="C178" s="31"/>
      <c r="D178" s="27"/>
      <c r="E178" s="27"/>
      <c r="F178" s="20"/>
      <c r="G178" s="27"/>
      <c r="H178" s="29"/>
      <c r="I178" s="29"/>
      <c r="J178" s="28"/>
      <c r="K178" s="29"/>
      <c r="L178" s="20"/>
      <c r="N178" s="20"/>
      <c r="O178" s="20"/>
      <c r="P178" s="20"/>
      <c r="Q178" s="20"/>
    </row>
    <row r="179" spans="1:17" s="104" customFormat="1" ht="15">
      <c r="A179" s="281" t="s">
        <v>89</v>
      </c>
      <c r="B179" s="282"/>
      <c r="C179" s="282"/>
      <c r="D179" s="282"/>
      <c r="E179" s="282"/>
      <c r="F179" s="282"/>
      <c r="G179" s="282"/>
      <c r="H179" s="282"/>
      <c r="I179" s="283"/>
      <c r="J179" s="79">
        <v>0</v>
      </c>
      <c r="K179" s="84" t="s">
        <v>11</v>
      </c>
      <c r="L179" s="80"/>
      <c r="N179" s="20"/>
      <c r="O179" s="20"/>
      <c r="P179" s="20"/>
      <c r="Q179" s="20"/>
    </row>
    <row r="180" spans="1:17" s="104" customFormat="1" ht="15">
      <c r="A180" s="269" t="s">
        <v>90</v>
      </c>
      <c r="B180" s="270"/>
      <c r="C180" s="270"/>
      <c r="D180" s="270"/>
      <c r="E180" s="270"/>
      <c r="F180" s="270"/>
      <c r="G180" s="270"/>
      <c r="H180" s="270"/>
      <c r="I180" s="271"/>
      <c r="J180" s="83">
        <f>J177</f>
        <v>0.24</v>
      </c>
      <c r="K180" s="85" t="s">
        <v>11</v>
      </c>
      <c r="L180" s="78"/>
      <c r="N180" s="20"/>
      <c r="O180" s="20"/>
      <c r="P180" s="20"/>
      <c r="Q180" s="20"/>
    </row>
    <row r="181" spans="1:17" s="104" customFormat="1" ht="15">
      <c r="A181" s="272" t="s">
        <v>91</v>
      </c>
      <c r="B181" s="273"/>
      <c r="C181" s="273"/>
      <c r="D181" s="273"/>
      <c r="E181" s="273"/>
      <c r="F181" s="273"/>
      <c r="G181" s="273"/>
      <c r="H181" s="273"/>
      <c r="I181" s="274"/>
      <c r="J181" s="77">
        <f>J179+J180</f>
        <v>0.24</v>
      </c>
      <c r="K181" s="84" t="s">
        <v>11</v>
      </c>
      <c r="L181" s="82"/>
      <c r="N181" s="20"/>
      <c r="O181" s="20"/>
      <c r="P181" s="20"/>
      <c r="Q181" s="20"/>
    </row>
    <row r="182" spans="1:17" s="104" customFormat="1" ht="15">
      <c r="A182" s="201"/>
      <c r="B182" s="201"/>
      <c r="C182" s="201"/>
      <c r="D182" s="201"/>
      <c r="E182" s="201"/>
      <c r="F182" s="201"/>
      <c r="G182" s="201"/>
      <c r="H182" s="201"/>
      <c r="I182" s="201"/>
      <c r="J182" s="96"/>
      <c r="K182" s="93"/>
      <c r="L182" s="97"/>
      <c r="N182" s="20"/>
      <c r="O182" s="20"/>
      <c r="P182" s="20"/>
      <c r="Q182" s="20"/>
    </row>
    <row r="183" spans="1:17" s="104" customFormat="1" ht="15">
      <c r="A183" s="201"/>
      <c r="B183" s="201"/>
      <c r="C183" s="201"/>
      <c r="D183" s="201"/>
      <c r="E183" s="201"/>
      <c r="F183" s="201"/>
      <c r="G183" s="201"/>
      <c r="H183" s="201"/>
      <c r="I183" s="201"/>
      <c r="J183" s="96"/>
      <c r="K183" s="93"/>
      <c r="L183" s="97"/>
      <c r="N183" s="20"/>
      <c r="O183" s="20"/>
      <c r="P183" s="20"/>
      <c r="Q183" s="20"/>
    </row>
    <row r="184" spans="1:17" s="104" customFormat="1" ht="15">
      <c r="A184" s="201"/>
      <c r="B184" s="201"/>
      <c r="C184" s="201"/>
      <c r="D184" s="201"/>
      <c r="E184" s="201"/>
      <c r="F184" s="201"/>
      <c r="G184" s="201"/>
      <c r="H184" s="201"/>
      <c r="I184" s="201"/>
      <c r="J184" s="96"/>
      <c r="K184" s="93"/>
      <c r="L184" s="97"/>
      <c r="N184" s="20"/>
      <c r="O184" s="20"/>
      <c r="P184" s="20"/>
      <c r="Q184" s="20"/>
    </row>
    <row r="185" spans="1:17" s="104" customFormat="1" ht="15">
      <c r="A185" s="201"/>
      <c r="B185" s="201"/>
      <c r="C185" s="201"/>
      <c r="D185" s="201"/>
      <c r="E185" s="201"/>
      <c r="F185" s="201"/>
      <c r="G185" s="201"/>
      <c r="H185" s="201"/>
      <c r="I185" s="201"/>
      <c r="J185" s="96"/>
      <c r="K185" s="93"/>
      <c r="L185" s="97"/>
      <c r="N185" s="20"/>
      <c r="O185" s="20"/>
      <c r="P185" s="20"/>
      <c r="Q185" s="20"/>
    </row>
    <row r="186" spans="1:17" s="104" customFormat="1" ht="15">
      <c r="A186" s="201"/>
      <c r="B186" s="201"/>
      <c r="C186" s="201"/>
      <c r="D186" s="201"/>
      <c r="E186" s="201"/>
      <c r="F186" s="201"/>
      <c r="G186" s="201"/>
      <c r="H186" s="201"/>
      <c r="I186" s="201"/>
      <c r="J186" s="96"/>
      <c r="K186" s="93"/>
      <c r="L186" s="97"/>
      <c r="N186" s="20"/>
      <c r="O186" s="20"/>
      <c r="P186" s="20"/>
      <c r="Q186" s="20"/>
    </row>
    <row r="187" spans="1:17" s="104" customFormat="1" ht="15">
      <c r="A187" s="201"/>
      <c r="B187" s="201"/>
      <c r="C187" s="201"/>
      <c r="D187" s="201"/>
      <c r="E187" s="201"/>
      <c r="F187" s="201"/>
      <c r="G187" s="201"/>
      <c r="H187" s="201"/>
      <c r="I187" s="201"/>
      <c r="J187" s="96"/>
      <c r="K187" s="93"/>
      <c r="L187" s="97"/>
      <c r="N187" s="20"/>
      <c r="O187" s="20"/>
      <c r="P187" s="20"/>
      <c r="Q187" s="20"/>
    </row>
    <row r="188" spans="1:17" s="104" customFormat="1" ht="15">
      <c r="A188" s="201"/>
      <c r="B188" s="201"/>
      <c r="C188" s="201"/>
      <c r="D188" s="201"/>
      <c r="E188" s="201"/>
      <c r="F188" s="201"/>
      <c r="G188" s="201"/>
      <c r="H188" s="201"/>
      <c r="I188" s="201"/>
      <c r="J188" s="96"/>
      <c r="K188" s="93"/>
      <c r="L188" s="97"/>
      <c r="N188" s="20"/>
      <c r="O188" s="20"/>
      <c r="P188" s="20"/>
      <c r="Q188" s="20"/>
    </row>
    <row r="189" spans="1:17" s="67" customFormat="1" ht="15">
      <c r="A189" s="201"/>
      <c r="B189" s="201"/>
      <c r="C189" s="201"/>
      <c r="D189" s="201"/>
      <c r="E189" s="201"/>
      <c r="F189" s="201"/>
      <c r="G189" s="201"/>
      <c r="H189" s="266" t="s">
        <v>93</v>
      </c>
      <c r="I189" s="266"/>
      <c r="J189" s="266"/>
      <c r="K189" s="266"/>
      <c r="L189" s="266"/>
      <c r="N189" s="20"/>
      <c r="O189" s="20"/>
      <c r="P189" s="20"/>
      <c r="Q189" s="20"/>
    </row>
    <row r="190" spans="1:17" s="67" customFormat="1" ht="15" customHeight="1">
      <c r="A190" s="201"/>
      <c r="B190" s="201"/>
      <c r="C190" s="201"/>
      <c r="D190" s="201"/>
      <c r="E190" s="201"/>
      <c r="F190" s="201"/>
      <c r="G190" s="201"/>
      <c r="H190" s="265" t="s">
        <v>94</v>
      </c>
      <c r="I190" s="265"/>
      <c r="J190" s="265"/>
      <c r="K190" s="265"/>
      <c r="L190" s="265"/>
      <c r="N190" s="20"/>
      <c r="O190" s="20"/>
      <c r="P190" s="20"/>
      <c r="Q190" s="20"/>
    </row>
    <row r="191" spans="1:17" ht="15">
      <c r="A191" s="308"/>
      <c r="B191" s="308"/>
      <c r="C191" s="308"/>
      <c r="D191" s="308"/>
      <c r="E191" s="308"/>
      <c r="F191" s="308"/>
      <c r="G191" s="308"/>
      <c r="H191" s="308"/>
      <c r="I191" s="308"/>
      <c r="J191" s="96"/>
      <c r="K191" s="93"/>
      <c r="L191" s="97"/>
    </row>
  </sheetData>
  <mergeCells count="137">
    <mergeCell ref="B140:C140"/>
    <mergeCell ref="D140:E140"/>
    <mergeCell ref="G140:H140"/>
    <mergeCell ref="A143:I143"/>
    <mergeCell ref="A145:I145"/>
    <mergeCell ref="A146:I146"/>
    <mergeCell ref="A147:I147"/>
    <mergeCell ref="A100:L100"/>
    <mergeCell ref="A101:L101"/>
    <mergeCell ref="A103:L103"/>
    <mergeCell ref="A104:L104"/>
    <mergeCell ref="A115:L115"/>
    <mergeCell ref="G106:H106"/>
    <mergeCell ref="A109:I109"/>
    <mergeCell ref="A111:I111"/>
    <mergeCell ref="A112:I112"/>
    <mergeCell ref="A113:I113"/>
    <mergeCell ref="B106:C106"/>
    <mergeCell ref="D106:E106"/>
    <mergeCell ref="B117:C117"/>
    <mergeCell ref="D117:E117"/>
    <mergeCell ref="G117:H117"/>
    <mergeCell ref="A120:I120"/>
    <mergeCell ref="A122:I122"/>
    <mergeCell ref="O34:W37"/>
    <mergeCell ref="F73:G73"/>
    <mergeCell ref="B73:E73"/>
    <mergeCell ref="B74:E74"/>
    <mergeCell ref="B76:E76"/>
    <mergeCell ref="F76:G76"/>
    <mergeCell ref="A71:L71"/>
    <mergeCell ref="A79:I79"/>
    <mergeCell ref="A81:I81"/>
    <mergeCell ref="B77:E77"/>
    <mergeCell ref="A43:I43"/>
    <mergeCell ref="R10:S10"/>
    <mergeCell ref="A39:I39"/>
    <mergeCell ref="A41:I41"/>
    <mergeCell ref="B36:C36"/>
    <mergeCell ref="A42:I42"/>
    <mergeCell ref="A12:L12"/>
    <mergeCell ref="A34:L34"/>
    <mergeCell ref="A21:I21"/>
    <mergeCell ref="B14:D14"/>
    <mergeCell ref="G14:H14"/>
    <mergeCell ref="A19:I19"/>
    <mergeCell ref="A20:I20"/>
    <mergeCell ref="B15:D15"/>
    <mergeCell ref="A17:I17"/>
    <mergeCell ref="A11:L11"/>
    <mergeCell ref="A23:L23"/>
    <mergeCell ref="P10:Q10"/>
    <mergeCell ref="G25:H25"/>
    <mergeCell ref="B25:F25"/>
    <mergeCell ref="B26:F26"/>
    <mergeCell ref="A28:I28"/>
    <mergeCell ref="A30:I30"/>
    <mergeCell ref="A31:I31"/>
    <mergeCell ref="A32:I32"/>
    <mergeCell ref="A191:I191"/>
    <mergeCell ref="H189:L189"/>
    <mergeCell ref="H190:L190"/>
    <mergeCell ref="A45:L45"/>
    <mergeCell ref="A46:L46"/>
    <mergeCell ref="B48:C48"/>
    <mergeCell ref="A52:I52"/>
    <mergeCell ref="A54:I54"/>
    <mergeCell ref="D48:E48"/>
    <mergeCell ref="D61:E61"/>
    <mergeCell ref="F61:G61"/>
    <mergeCell ref="A69:I69"/>
    <mergeCell ref="A68:I68"/>
    <mergeCell ref="A59:L59"/>
    <mergeCell ref="B61:C61"/>
    <mergeCell ref="A65:I65"/>
    <mergeCell ref="A67:I67"/>
    <mergeCell ref="A58:L58"/>
    <mergeCell ref="A55:I55"/>
    <mergeCell ref="A56:I56"/>
    <mergeCell ref="B92:E92"/>
    <mergeCell ref="A94:I94"/>
    <mergeCell ref="A96:I96"/>
    <mergeCell ref="A97:I97"/>
    <mergeCell ref="A1:L1"/>
    <mergeCell ref="A2:L2"/>
    <mergeCell ref="A4:L5"/>
    <mergeCell ref="A10:L10"/>
    <mergeCell ref="B7:I7"/>
    <mergeCell ref="B8:I8"/>
    <mergeCell ref="B9:D9"/>
    <mergeCell ref="F9:I9"/>
    <mergeCell ref="J7:L9"/>
    <mergeCell ref="A98:I98"/>
    <mergeCell ref="B88:E88"/>
    <mergeCell ref="F88:G88"/>
    <mergeCell ref="B89:E89"/>
    <mergeCell ref="B91:E91"/>
    <mergeCell ref="F91:G91"/>
    <mergeCell ref="A82:I82"/>
    <mergeCell ref="A83:I83"/>
    <mergeCell ref="A85:L85"/>
    <mergeCell ref="B163:C163"/>
    <mergeCell ref="D163:E163"/>
    <mergeCell ref="G163:H163"/>
    <mergeCell ref="A158:I158"/>
    <mergeCell ref="A159:I159"/>
    <mergeCell ref="A123:I123"/>
    <mergeCell ref="A124:I124"/>
    <mergeCell ref="B128:C128"/>
    <mergeCell ref="D128:E128"/>
    <mergeCell ref="G128:H128"/>
    <mergeCell ref="A161:L161"/>
    <mergeCell ref="A126:L126"/>
    <mergeCell ref="A138:L138"/>
    <mergeCell ref="A149:L149"/>
    <mergeCell ref="A150:L150"/>
    <mergeCell ref="A131:I131"/>
    <mergeCell ref="A133:I133"/>
    <mergeCell ref="A134:I134"/>
    <mergeCell ref="A135:I135"/>
    <mergeCell ref="B152:C152"/>
    <mergeCell ref="D152:E152"/>
    <mergeCell ref="G152:H152"/>
    <mergeCell ref="A155:I155"/>
    <mergeCell ref="A157:I157"/>
    <mergeCell ref="A180:I180"/>
    <mergeCell ref="A181:I181"/>
    <mergeCell ref="B174:C174"/>
    <mergeCell ref="D174:E174"/>
    <mergeCell ref="G174:H174"/>
    <mergeCell ref="A177:I177"/>
    <mergeCell ref="A179:I179"/>
    <mergeCell ref="A166:I166"/>
    <mergeCell ref="A168:I168"/>
    <mergeCell ref="A169:I169"/>
    <mergeCell ref="A170:I170"/>
    <mergeCell ref="A172:L172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68" fitToHeight="0" orientation="portrait" horizontalDpi="360" verticalDpi="360" r:id="rId1"/>
  <headerFooter>
    <oddHeader>&amp;RBM03 - UBS DO AÇUDE DAS PEDRAS</oddHeader>
    <oddFooter>Página &amp;P de &amp;N</oddFooter>
  </headerFooter>
  <rowBreaks count="1" manualBreakCount="1">
    <brk id="69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"/>
  <sheetViews>
    <sheetView view="pageBreakPreview" zoomScaleSheetLayoutView="100" workbookViewId="0">
      <selection activeCell="N74" sqref="N74"/>
    </sheetView>
  </sheetViews>
  <sheetFormatPr defaultRowHeight="15"/>
  <cols>
    <col min="4" max="4" width="11.140625" customWidth="1"/>
    <col min="6" max="6" width="12.42578125" customWidth="1"/>
  </cols>
  <sheetData>
    <row r="1" spans="1:13" ht="87.75" customHeight="1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</row>
    <row r="2" spans="1:13" ht="18.75">
      <c r="A2" s="327" t="s">
        <v>441</v>
      </c>
      <c r="B2" s="327"/>
      <c r="C2" s="327"/>
      <c r="D2" s="327"/>
      <c r="E2" s="327"/>
      <c r="F2" s="72"/>
      <c r="G2" s="72"/>
      <c r="H2" s="328" t="s">
        <v>440</v>
      </c>
      <c r="I2" s="328"/>
      <c r="J2" s="328"/>
      <c r="K2" s="328"/>
      <c r="L2" s="328"/>
      <c r="M2" s="72"/>
    </row>
    <row r="3" spans="1:13" ht="15.75">
      <c r="A3" s="329" t="s">
        <v>383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</row>
    <row r="4" spans="1:13" ht="15.75">
      <c r="A4" s="330" t="s">
        <v>382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</row>
    <row r="5" spans="1:13" ht="15.75">
      <c r="A5" s="325" t="s">
        <v>384</v>
      </c>
      <c r="B5" s="325"/>
      <c r="C5" s="325"/>
      <c r="D5" s="325"/>
      <c r="E5" s="325"/>
      <c r="F5" s="325"/>
      <c r="G5" s="325" t="s">
        <v>385</v>
      </c>
      <c r="H5" s="325"/>
      <c r="I5" s="325"/>
      <c r="J5" s="325"/>
      <c r="K5" s="325"/>
      <c r="L5" s="325"/>
      <c r="M5" s="325"/>
    </row>
    <row r="6" spans="1:13">
      <c r="A6" s="323"/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</row>
    <row r="7" spans="1:13">
      <c r="A7" s="323"/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</row>
    <row r="8" spans="1:13">
      <c r="A8" s="323"/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</row>
    <row r="9" spans="1:13">
      <c r="A9" s="323"/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</row>
    <row r="10" spans="1:13">
      <c r="A10" s="323"/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</row>
    <row r="11" spans="1:13">
      <c r="A11" s="323"/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</row>
    <row r="12" spans="1:13">
      <c r="A12" s="323"/>
      <c r="B12" s="323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</row>
    <row r="13" spans="1:13">
      <c r="A13" s="323"/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</row>
    <row r="14" spans="1:13">
      <c r="A14" s="323"/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</row>
    <row r="15" spans="1:13">
      <c r="A15" s="323"/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3"/>
    </row>
    <row r="16" spans="1:13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</row>
    <row r="17" spans="1:13">
      <c r="A17" s="323"/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</row>
    <row r="18" spans="1:13">
      <c r="A18" s="323"/>
      <c r="B18" s="323"/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</row>
    <row r="19" spans="1:13">
      <c r="A19" s="323"/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</row>
    <row r="20" spans="1:13">
      <c r="A20" s="323"/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</row>
    <row r="21" spans="1:13" ht="15.75">
      <c r="A21" s="324" t="s">
        <v>442</v>
      </c>
      <c r="B21" s="324"/>
      <c r="C21" s="324"/>
      <c r="D21" s="324"/>
      <c r="E21" s="324"/>
      <c r="F21" s="324"/>
      <c r="G21" s="324" t="s">
        <v>443</v>
      </c>
      <c r="H21" s="324"/>
      <c r="I21" s="324"/>
      <c r="J21" s="324"/>
      <c r="K21" s="324"/>
      <c r="L21" s="324"/>
      <c r="M21" s="324"/>
    </row>
    <row r="22" spans="1:13">
      <c r="A22" s="323"/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</row>
    <row r="23" spans="1:13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</row>
    <row r="24" spans="1:13">
      <c r="A24" s="323"/>
      <c r="B24" s="323"/>
      <c r="C24" s="323"/>
      <c r="D24" s="323"/>
      <c r="E24" s="323"/>
      <c r="F24" s="323"/>
      <c r="G24" s="323"/>
      <c r="H24" s="323"/>
      <c r="I24" s="323"/>
      <c r="J24" s="323"/>
      <c r="K24" s="323"/>
      <c r="L24" s="323"/>
      <c r="M24" s="323"/>
    </row>
    <row r="25" spans="1:13">
      <c r="A25" s="323"/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</row>
    <row r="26" spans="1:13">
      <c r="A26" s="323"/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</row>
    <row r="27" spans="1:13">
      <c r="A27" s="323"/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</row>
    <row r="28" spans="1:13">
      <c r="A28" s="323"/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</row>
    <row r="29" spans="1:13">
      <c r="A29" s="323"/>
      <c r="B29" s="323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3"/>
    </row>
    <row r="30" spans="1:13">
      <c r="A30" s="323"/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</row>
    <row r="31" spans="1:13">
      <c r="A31" s="323"/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</row>
    <row r="32" spans="1:13">
      <c r="A32" s="323"/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</row>
    <row r="33" spans="1:13">
      <c r="A33" s="323"/>
      <c r="B33" s="323"/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3"/>
    </row>
    <row r="34" spans="1:13">
      <c r="A34" s="323"/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</row>
    <row r="35" spans="1:13">
      <c r="A35" s="323"/>
      <c r="B35" s="323"/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</row>
    <row r="36" spans="1:13">
      <c r="A36" s="323"/>
      <c r="B36" s="323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</row>
    <row r="37" spans="1:13">
      <c r="A37" s="323"/>
      <c r="B37" s="323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</row>
    <row r="38" spans="1:13">
      <c r="A38" s="323"/>
      <c r="B38" s="323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</row>
    <row r="39" spans="1:13" ht="15.75">
      <c r="A39" s="324" t="s">
        <v>444</v>
      </c>
      <c r="B39" s="324"/>
      <c r="C39" s="324"/>
      <c r="D39" s="324"/>
      <c r="E39" s="324"/>
      <c r="F39" s="324"/>
      <c r="G39" s="324" t="s">
        <v>445</v>
      </c>
      <c r="H39" s="324"/>
      <c r="I39" s="324"/>
      <c r="J39" s="324"/>
      <c r="K39" s="324"/>
      <c r="L39" s="324"/>
      <c r="M39" s="324"/>
    </row>
    <row r="40" spans="1:13">
      <c r="A40" s="323"/>
      <c r="B40" s="323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</row>
    <row r="41" spans="1:13">
      <c r="A41" s="323"/>
      <c r="B41" s="323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</row>
    <row r="42" spans="1:13">
      <c r="A42" s="323"/>
      <c r="B42" s="323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</row>
    <row r="43" spans="1:13">
      <c r="A43" s="323"/>
      <c r="B43" s="323"/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</row>
    <row r="44" spans="1:13">
      <c r="A44" s="323"/>
      <c r="B44" s="323"/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</row>
    <row r="45" spans="1:13">
      <c r="A45" s="323"/>
      <c r="B45" s="323"/>
      <c r="C45" s="323"/>
      <c r="D45" s="323"/>
      <c r="E45" s="323"/>
      <c r="F45" s="323"/>
      <c r="G45" s="323"/>
      <c r="H45" s="323"/>
      <c r="I45" s="323"/>
      <c r="J45" s="323"/>
      <c r="K45" s="323"/>
      <c r="L45" s="323"/>
      <c r="M45" s="323"/>
    </row>
    <row r="46" spans="1:13">
      <c r="A46" s="323"/>
      <c r="B46" s="323"/>
      <c r="C46" s="323"/>
      <c r="D46" s="323"/>
      <c r="E46" s="323"/>
      <c r="F46" s="323"/>
      <c r="G46" s="323"/>
      <c r="H46" s="323"/>
      <c r="I46" s="323"/>
      <c r="J46" s="323"/>
      <c r="K46" s="323"/>
      <c r="L46" s="323"/>
      <c r="M46" s="323"/>
    </row>
    <row r="47" spans="1:13">
      <c r="A47" s="323"/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</row>
    <row r="48" spans="1:13">
      <c r="A48" s="323"/>
      <c r="B48" s="323"/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</row>
    <row r="49" spans="1:13">
      <c r="A49" s="323"/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</row>
    <row r="50" spans="1:13">
      <c r="A50" s="323"/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323"/>
    </row>
    <row r="51" spans="1:13">
      <c r="A51" s="323"/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3"/>
      <c r="M51" s="323"/>
    </row>
    <row r="52" spans="1:13">
      <c r="A52" s="323"/>
      <c r="B52" s="323"/>
      <c r="C52" s="323"/>
      <c r="D52" s="323"/>
      <c r="E52" s="323"/>
      <c r="F52" s="323"/>
      <c r="G52" s="323"/>
      <c r="H52" s="323"/>
      <c r="I52" s="323"/>
      <c r="J52" s="323"/>
      <c r="K52" s="323"/>
      <c r="L52" s="323"/>
      <c r="M52" s="323"/>
    </row>
    <row r="53" spans="1:13">
      <c r="A53" s="323"/>
      <c r="B53" s="323"/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</row>
    <row r="54" spans="1:13">
      <c r="A54" s="323"/>
      <c r="B54" s="323"/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</row>
    <row r="55" spans="1:13">
      <c r="A55" s="323"/>
      <c r="B55" s="323"/>
      <c r="C55" s="323"/>
      <c r="D55" s="323"/>
      <c r="E55" s="323"/>
      <c r="F55" s="323"/>
      <c r="G55" s="323"/>
      <c r="H55" s="323"/>
      <c r="I55" s="323"/>
      <c r="J55" s="323"/>
      <c r="K55" s="323"/>
      <c r="L55" s="323"/>
      <c r="M55" s="323"/>
    </row>
    <row r="56" spans="1:13">
      <c r="A56" s="323"/>
      <c r="B56" s="323"/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323"/>
    </row>
    <row r="57" spans="1:13" ht="15.75">
      <c r="A57" s="324" t="s">
        <v>446</v>
      </c>
      <c r="B57" s="324"/>
      <c r="C57" s="324"/>
      <c r="D57" s="324"/>
      <c r="E57" s="324"/>
      <c r="F57" s="324"/>
      <c r="G57" s="324" t="s">
        <v>447</v>
      </c>
      <c r="H57" s="324"/>
      <c r="I57" s="324"/>
      <c r="J57" s="324"/>
      <c r="K57" s="324"/>
      <c r="L57" s="324"/>
      <c r="M57" s="324"/>
    </row>
    <row r="58" spans="1:13">
      <c r="A58" s="323"/>
      <c r="B58" s="323"/>
      <c r="C58" s="323"/>
      <c r="D58" s="323"/>
      <c r="E58" s="323"/>
      <c r="F58" s="323"/>
      <c r="G58" s="323"/>
      <c r="H58" s="323"/>
      <c r="I58" s="323"/>
      <c r="J58" s="323"/>
      <c r="K58" s="323"/>
      <c r="L58" s="323"/>
      <c r="M58" s="323"/>
    </row>
    <row r="59" spans="1:13">
      <c r="A59" s="323"/>
      <c r="B59" s="323"/>
      <c r="C59" s="323"/>
      <c r="D59" s="323"/>
      <c r="E59" s="323"/>
      <c r="F59" s="323"/>
      <c r="G59" s="323"/>
      <c r="H59" s="323"/>
      <c r="I59" s="323"/>
      <c r="J59" s="323"/>
      <c r="K59" s="323"/>
      <c r="L59" s="323"/>
      <c r="M59" s="323"/>
    </row>
    <row r="60" spans="1:13">
      <c r="A60" s="323"/>
      <c r="B60" s="323"/>
      <c r="C60" s="323"/>
      <c r="D60" s="323"/>
      <c r="E60" s="323"/>
      <c r="F60" s="323"/>
      <c r="G60" s="323"/>
      <c r="H60" s="323"/>
      <c r="I60" s="323"/>
      <c r="J60" s="323"/>
      <c r="K60" s="323"/>
      <c r="L60" s="323"/>
      <c r="M60" s="323"/>
    </row>
    <row r="61" spans="1:13">
      <c r="A61" s="323"/>
      <c r="B61" s="323"/>
      <c r="C61" s="323"/>
      <c r="D61" s="323"/>
      <c r="E61" s="323"/>
      <c r="F61" s="323"/>
      <c r="G61" s="323"/>
      <c r="H61" s="323"/>
      <c r="I61" s="323"/>
      <c r="J61" s="323"/>
      <c r="K61" s="323"/>
      <c r="L61" s="323"/>
      <c r="M61" s="323"/>
    </row>
    <row r="62" spans="1:13">
      <c r="A62" s="323"/>
      <c r="B62" s="323"/>
      <c r="C62" s="323"/>
      <c r="D62" s="323"/>
      <c r="E62" s="323"/>
      <c r="F62" s="323"/>
      <c r="G62" s="323"/>
      <c r="H62" s="323"/>
      <c r="I62" s="323"/>
      <c r="J62" s="323"/>
      <c r="K62" s="323"/>
      <c r="L62" s="323"/>
      <c r="M62" s="323"/>
    </row>
    <row r="63" spans="1:13">
      <c r="A63" s="323"/>
      <c r="B63" s="323"/>
      <c r="C63" s="323"/>
      <c r="D63" s="323"/>
      <c r="E63" s="323"/>
      <c r="F63" s="323"/>
      <c r="G63" s="323"/>
      <c r="H63" s="323"/>
      <c r="I63" s="323"/>
      <c r="J63" s="323"/>
      <c r="K63" s="323"/>
      <c r="L63" s="323"/>
      <c r="M63" s="323"/>
    </row>
    <row r="64" spans="1:13">
      <c r="A64" s="323"/>
      <c r="B64" s="323"/>
      <c r="C64" s="323"/>
      <c r="D64" s="323"/>
      <c r="E64" s="323"/>
      <c r="F64" s="323"/>
      <c r="G64" s="323"/>
      <c r="H64" s="323"/>
      <c r="I64" s="323"/>
      <c r="J64" s="323"/>
      <c r="K64" s="323"/>
      <c r="L64" s="323"/>
      <c r="M64" s="323"/>
    </row>
    <row r="65" spans="1:13">
      <c r="A65" s="323"/>
      <c r="B65" s="323"/>
      <c r="C65" s="323"/>
      <c r="D65" s="323"/>
      <c r="E65" s="323"/>
      <c r="F65" s="323"/>
      <c r="G65" s="323"/>
      <c r="H65" s="323"/>
      <c r="I65" s="323"/>
      <c r="J65" s="323"/>
      <c r="K65" s="323"/>
      <c r="L65" s="323"/>
      <c r="M65" s="323"/>
    </row>
    <row r="66" spans="1:13">
      <c r="A66" s="323"/>
      <c r="B66" s="323"/>
      <c r="C66" s="323"/>
      <c r="D66" s="323"/>
      <c r="E66" s="323"/>
      <c r="F66" s="323"/>
      <c r="G66" s="323"/>
      <c r="H66" s="323"/>
      <c r="I66" s="323"/>
      <c r="J66" s="323"/>
      <c r="K66" s="323"/>
      <c r="L66" s="323"/>
      <c r="M66" s="323"/>
    </row>
    <row r="67" spans="1:13">
      <c r="A67" s="323"/>
      <c r="B67" s="323"/>
      <c r="C67" s="323"/>
      <c r="D67" s="323"/>
      <c r="E67" s="323"/>
      <c r="F67" s="323"/>
      <c r="G67" s="323"/>
      <c r="H67" s="323"/>
      <c r="I67" s="323"/>
      <c r="J67" s="323"/>
      <c r="K67" s="323"/>
      <c r="L67" s="323"/>
      <c r="M67" s="323"/>
    </row>
    <row r="68" spans="1:13">
      <c r="A68" s="323"/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</row>
    <row r="69" spans="1:13">
      <c r="A69" s="323"/>
      <c r="B69" s="323"/>
      <c r="C69" s="323"/>
      <c r="D69" s="323"/>
      <c r="E69" s="323"/>
      <c r="F69" s="323"/>
      <c r="G69" s="323"/>
      <c r="H69" s="323"/>
      <c r="I69" s="323"/>
      <c r="J69" s="323"/>
      <c r="K69" s="323"/>
      <c r="L69" s="323"/>
      <c r="M69" s="323"/>
    </row>
    <row r="70" spans="1:13">
      <c r="A70" s="323"/>
      <c r="B70" s="323"/>
      <c r="C70" s="323"/>
      <c r="D70" s="323"/>
      <c r="E70" s="323"/>
      <c r="F70" s="323"/>
      <c r="G70" s="323"/>
      <c r="H70" s="323"/>
      <c r="I70" s="323"/>
      <c r="J70" s="323"/>
      <c r="K70" s="323"/>
      <c r="L70" s="323"/>
      <c r="M70" s="323"/>
    </row>
    <row r="71" spans="1:13">
      <c r="A71" s="323"/>
      <c r="B71" s="323"/>
      <c r="C71" s="323"/>
      <c r="D71" s="323"/>
      <c r="E71" s="323"/>
      <c r="F71" s="323"/>
      <c r="G71" s="323"/>
      <c r="H71" s="323"/>
      <c r="I71" s="323"/>
      <c r="J71" s="323"/>
      <c r="K71" s="323"/>
      <c r="L71" s="323"/>
      <c r="M71" s="323"/>
    </row>
    <row r="72" spans="1:13">
      <c r="A72" s="323"/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</row>
    <row r="73" spans="1:13">
      <c r="A73" s="323"/>
      <c r="B73" s="323"/>
      <c r="C73" s="323"/>
      <c r="D73" s="323"/>
      <c r="E73" s="323"/>
      <c r="F73" s="323"/>
      <c r="G73" s="323"/>
      <c r="H73" s="323"/>
      <c r="I73" s="323"/>
      <c r="J73" s="323"/>
      <c r="K73" s="323"/>
      <c r="L73" s="323"/>
      <c r="M73" s="323"/>
    </row>
    <row r="74" spans="1:13">
      <c r="A74" s="323"/>
      <c r="B74" s="323"/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</row>
    <row r="75" spans="1:13" ht="15.75">
      <c r="A75" s="324" t="s">
        <v>448</v>
      </c>
      <c r="B75" s="324"/>
      <c r="C75" s="324"/>
      <c r="D75" s="324"/>
      <c r="E75" s="324"/>
      <c r="F75" s="324"/>
      <c r="G75" s="324" t="s">
        <v>449</v>
      </c>
      <c r="H75" s="324"/>
      <c r="I75" s="324"/>
      <c r="J75" s="324"/>
      <c r="K75" s="324"/>
      <c r="L75" s="324"/>
      <c r="M75" s="324"/>
    </row>
    <row r="76" spans="1:13">
      <c r="A76" s="323"/>
      <c r="B76" s="323"/>
      <c r="C76" s="323"/>
      <c r="D76" s="323"/>
      <c r="E76" s="323"/>
      <c r="F76" s="323"/>
      <c r="G76" s="323"/>
      <c r="H76" s="323"/>
      <c r="I76" s="323"/>
      <c r="J76" s="323"/>
      <c r="K76" s="323"/>
      <c r="L76" s="323"/>
      <c r="M76" s="323"/>
    </row>
    <row r="77" spans="1:13">
      <c r="A77" s="323"/>
      <c r="B77" s="323"/>
      <c r="C77" s="323"/>
      <c r="D77" s="323"/>
      <c r="E77" s="323"/>
      <c r="F77" s="323"/>
      <c r="G77" s="323"/>
      <c r="H77" s="323"/>
      <c r="I77" s="323"/>
      <c r="J77" s="323"/>
      <c r="K77" s="323"/>
      <c r="L77" s="323"/>
      <c r="M77" s="323"/>
    </row>
    <row r="78" spans="1:13">
      <c r="A78" s="323"/>
      <c r="B78" s="323"/>
      <c r="C78" s="323"/>
      <c r="D78" s="323"/>
      <c r="E78" s="323"/>
      <c r="F78" s="323"/>
      <c r="G78" s="323"/>
      <c r="H78" s="323"/>
      <c r="I78" s="323"/>
      <c r="J78" s="323"/>
      <c r="K78" s="323"/>
      <c r="L78" s="323"/>
      <c r="M78" s="323"/>
    </row>
    <row r="79" spans="1:13">
      <c r="A79" s="323"/>
      <c r="B79" s="323"/>
      <c r="C79" s="323"/>
      <c r="D79" s="323"/>
      <c r="E79" s="323"/>
      <c r="F79" s="323"/>
      <c r="G79" s="323"/>
      <c r="H79" s="323"/>
      <c r="I79" s="323"/>
      <c r="J79" s="323"/>
      <c r="K79" s="323"/>
      <c r="L79" s="323"/>
      <c r="M79" s="323"/>
    </row>
    <row r="80" spans="1:13">
      <c r="A80" s="323"/>
      <c r="B80" s="323"/>
      <c r="C80" s="323"/>
      <c r="D80" s="323"/>
      <c r="E80" s="323"/>
      <c r="F80" s="323"/>
      <c r="G80" s="323"/>
      <c r="H80" s="323"/>
      <c r="I80" s="323"/>
      <c r="J80" s="323"/>
      <c r="K80" s="323"/>
      <c r="L80" s="323"/>
      <c r="M80" s="323"/>
    </row>
    <row r="81" spans="1:13">
      <c r="A81" s="323"/>
      <c r="B81" s="323"/>
      <c r="C81" s="323"/>
      <c r="D81" s="323"/>
      <c r="E81" s="323"/>
      <c r="F81" s="323"/>
      <c r="G81" s="323"/>
      <c r="H81" s="323"/>
      <c r="I81" s="323"/>
      <c r="J81" s="323"/>
      <c r="K81" s="323"/>
      <c r="L81" s="323"/>
      <c r="M81" s="323"/>
    </row>
    <row r="82" spans="1:13">
      <c r="A82" s="323"/>
      <c r="B82" s="323"/>
      <c r="C82" s="323"/>
      <c r="D82" s="323"/>
      <c r="E82" s="323"/>
      <c r="F82" s="323"/>
      <c r="G82" s="323"/>
      <c r="H82" s="323"/>
      <c r="I82" s="323"/>
      <c r="J82" s="323"/>
      <c r="K82" s="323"/>
      <c r="L82" s="323"/>
      <c r="M82" s="323"/>
    </row>
    <row r="83" spans="1:13">
      <c r="A83" s="323"/>
      <c r="B83" s="323"/>
      <c r="C83" s="323"/>
      <c r="D83" s="323"/>
      <c r="E83" s="323"/>
      <c r="F83" s="323"/>
      <c r="G83" s="323"/>
      <c r="H83" s="323"/>
      <c r="I83" s="323"/>
      <c r="J83" s="323"/>
      <c r="K83" s="323"/>
      <c r="L83" s="323"/>
      <c r="M83" s="323"/>
    </row>
    <row r="84" spans="1:13">
      <c r="A84" s="323"/>
      <c r="B84" s="323"/>
      <c r="C84" s="323"/>
      <c r="D84" s="323"/>
      <c r="E84" s="323"/>
      <c r="F84" s="323"/>
      <c r="G84" s="323"/>
      <c r="H84" s="323"/>
      <c r="I84" s="323"/>
      <c r="J84" s="323"/>
      <c r="K84" s="323"/>
      <c r="L84" s="323"/>
      <c r="M84" s="323"/>
    </row>
    <row r="85" spans="1:13">
      <c r="A85" s="323"/>
      <c r="B85" s="323"/>
      <c r="C85" s="323"/>
      <c r="D85" s="323"/>
      <c r="E85" s="323"/>
      <c r="F85" s="323"/>
      <c r="G85" s="323"/>
      <c r="H85" s="323"/>
      <c r="I85" s="323"/>
      <c r="J85" s="323"/>
      <c r="K85" s="323"/>
      <c r="L85" s="323"/>
      <c r="M85" s="323"/>
    </row>
    <row r="86" spans="1:13">
      <c r="A86" s="323"/>
      <c r="B86" s="323"/>
      <c r="C86" s="323"/>
      <c r="D86" s="323"/>
      <c r="E86" s="323"/>
      <c r="F86" s="323"/>
      <c r="G86" s="323"/>
      <c r="H86" s="323"/>
      <c r="I86" s="323"/>
      <c r="J86" s="323"/>
      <c r="K86" s="323"/>
      <c r="L86" s="323"/>
      <c r="M86" s="323"/>
    </row>
    <row r="87" spans="1:13">
      <c r="A87" s="323"/>
      <c r="B87" s="323"/>
      <c r="C87" s="323"/>
      <c r="D87" s="323"/>
      <c r="E87" s="323"/>
      <c r="F87" s="323"/>
      <c r="G87" s="323"/>
      <c r="H87" s="323"/>
      <c r="I87" s="323"/>
      <c r="J87" s="323"/>
      <c r="K87" s="323"/>
      <c r="L87" s="323"/>
      <c r="M87" s="323"/>
    </row>
    <row r="88" spans="1:13">
      <c r="A88" s="323"/>
      <c r="B88" s="323"/>
      <c r="C88" s="323"/>
      <c r="D88" s="323"/>
      <c r="E88" s="323"/>
      <c r="F88" s="323"/>
      <c r="G88" s="323"/>
      <c r="H88" s="323"/>
      <c r="I88" s="323"/>
      <c r="J88" s="323"/>
      <c r="K88" s="323"/>
      <c r="L88" s="323"/>
      <c r="M88" s="323"/>
    </row>
    <row r="89" spans="1:13">
      <c r="A89" s="323"/>
      <c r="B89" s="323"/>
      <c r="C89" s="323"/>
      <c r="D89" s="323"/>
      <c r="E89" s="323"/>
      <c r="F89" s="323"/>
      <c r="G89" s="323"/>
      <c r="H89" s="323"/>
      <c r="I89" s="323"/>
      <c r="J89" s="323"/>
      <c r="K89" s="323"/>
      <c r="L89" s="323"/>
      <c r="M89" s="323"/>
    </row>
    <row r="90" spans="1:13">
      <c r="A90" s="323"/>
      <c r="B90" s="323"/>
      <c r="C90" s="323"/>
      <c r="D90" s="323"/>
      <c r="E90" s="323"/>
      <c r="F90" s="323"/>
      <c r="G90" s="323"/>
      <c r="H90" s="323"/>
      <c r="I90" s="323"/>
      <c r="J90" s="323"/>
      <c r="K90" s="323"/>
      <c r="L90" s="323"/>
      <c r="M90" s="323"/>
    </row>
    <row r="91" spans="1:13">
      <c r="A91" s="323"/>
      <c r="B91" s="323"/>
      <c r="C91" s="323"/>
      <c r="D91" s="323"/>
      <c r="E91" s="323"/>
      <c r="F91" s="323"/>
      <c r="G91" s="323"/>
      <c r="H91" s="323"/>
      <c r="I91" s="323"/>
      <c r="J91" s="323"/>
      <c r="K91" s="323"/>
      <c r="L91" s="323"/>
      <c r="M91" s="323"/>
    </row>
    <row r="92" spans="1:13">
      <c r="A92" s="323"/>
      <c r="B92" s="323"/>
      <c r="C92" s="323"/>
      <c r="D92" s="323"/>
      <c r="E92" s="323"/>
      <c r="F92" s="323"/>
      <c r="G92" s="323"/>
      <c r="H92" s="323"/>
      <c r="I92" s="323"/>
      <c r="J92" s="323"/>
      <c r="K92" s="323"/>
      <c r="L92" s="323"/>
      <c r="M92" s="323"/>
    </row>
    <row r="93" spans="1:13" ht="15.75">
      <c r="A93" s="324" t="s">
        <v>450</v>
      </c>
      <c r="B93" s="324"/>
      <c r="C93" s="324"/>
      <c r="D93" s="324"/>
      <c r="E93" s="324"/>
      <c r="F93" s="324"/>
      <c r="G93" s="324" t="s">
        <v>451</v>
      </c>
      <c r="H93" s="324"/>
      <c r="I93" s="324"/>
      <c r="J93" s="324"/>
      <c r="K93" s="324"/>
      <c r="L93" s="324"/>
      <c r="M93" s="324"/>
    </row>
    <row r="94" spans="1:13">
      <c r="A94" s="323"/>
      <c r="B94" s="323"/>
      <c r="C94" s="323"/>
      <c r="D94" s="323"/>
      <c r="E94" s="323"/>
      <c r="F94" s="323"/>
      <c r="G94" s="323"/>
      <c r="H94" s="323"/>
      <c r="I94" s="323"/>
      <c r="J94" s="323"/>
      <c r="K94" s="323"/>
      <c r="L94" s="323"/>
      <c r="M94" s="323"/>
    </row>
    <row r="95" spans="1:13">
      <c r="A95" s="323"/>
      <c r="B95" s="323"/>
      <c r="C95" s="323"/>
      <c r="D95" s="323"/>
      <c r="E95" s="323"/>
      <c r="F95" s="323"/>
      <c r="G95" s="323"/>
      <c r="H95" s="323"/>
      <c r="I95" s="323"/>
      <c r="J95" s="323"/>
      <c r="K95" s="323"/>
      <c r="L95" s="323"/>
      <c r="M95" s="323"/>
    </row>
    <row r="96" spans="1:13">
      <c r="A96" s="323"/>
      <c r="B96" s="323"/>
      <c r="C96" s="323"/>
      <c r="D96" s="323"/>
      <c r="E96" s="323"/>
      <c r="F96" s="323"/>
      <c r="G96" s="323"/>
      <c r="H96" s="323"/>
      <c r="I96" s="323"/>
      <c r="J96" s="323"/>
      <c r="K96" s="323"/>
      <c r="L96" s="323"/>
      <c r="M96" s="323"/>
    </row>
    <row r="97" spans="1:13">
      <c r="A97" s="323"/>
      <c r="B97" s="323"/>
      <c r="C97" s="323"/>
      <c r="D97" s="323"/>
      <c r="E97" s="323"/>
      <c r="F97" s="323"/>
      <c r="G97" s="323"/>
      <c r="H97" s="323"/>
      <c r="I97" s="323"/>
      <c r="J97" s="323"/>
      <c r="K97" s="323"/>
      <c r="L97" s="323"/>
      <c r="M97" s="323"/>
    </row>
    <row r="98" spans="1:13">
      <c r="A98" s="323"/>
      <c r="B98" s="323"/>
      <c r="C98" s="323"/>
      <c r="D98" s="323"/>
      <c r="E98" s="323"/>
      <c r="F98" s="323"/>
      <c r="G98" s="323"/>
      <c r="H98" s="323"/>
      <c r="I98" s="323"/>
      <c r="J98" s="323"/>
      <c r="K98" s="323"/>
      <c r="L98" s="323"/>
      <c r="M98" s="323"/>
    </row>
    <row r="99" spans="1:13">
      <c r="A99" s="323"/>
      <c r="B99" s="323"/>
      <c r="C99" s="323"/>
      <c r="D99" s="323"/>
      <c r="E99" s="323"/>
      <c r="F99" s="323"/>
      <c r="G99" s="323"/>
      <c r="H99" s="323"/>
      <c r="I99" s="323"/>
      <c r="J99" s="323"/>
      <c r="K99" s="323"/>
      <c r="L99" s="323"/>
      <c r="M99" s="323"/>
    </row>
    <row r="100" spans="1:13">
      <c r="A100" s="323"/>
      <c r="B100" s="323"/>
      <c r="C100" s="323"/>
      <c r="D100" s="323"/>
      <c r="E100" s="323"/>
      <c r="F100" s="323"/>
      <c r="G100" s="323"/>
      <c r="H100" s="323"/>
      <c r="I100" s="323"/>
      <c r="J100" s="323"/>
      <c r="K100" s="323"/>
      <c r="L100" s="323"/>
      <c r="M100" s="323"/>
    </row>
    <row r="101" spans="1:13">
      <c r="A101" s="323"/>
      <c r="B101" s="323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</row>
    <row r="102" spans="1:13">
      <c r="A102" s="323"/>
      <c r="B102" s="323"/>
      <c r="C102" s="323"/>
      <c r="D102" s="323"/>
      <c r="E102" s="323"/>
      <c r="F102" s="323"/>
      <c r="G102" s="323"/>
      <c r="H102" s="323"/>
      <c r="I102" s="323"/>
      <c r="J102" s="323"/>
      <c r="K102" s="323"/>
      <c r="L102" s="323"/>
      <c r="M102" s="323"/>
    </row>
    <row r="103" spans="1:13">
      <c r="A103" s="323"/>
      <c r="B103" s="323"/>
      <c r="C103" s="323"/>
      <c r="D103" s="323"/>
      <c r="E103" s="323"/>
      <c r="F103" s="323"/>
      <c r="G103" s="323"/>
      <c r="H103" s="323"/>
      <c r="I103" s="323"/>
      <c r="J103" s="323"/>
      <c r="K103" s="323"/>
      <c r="L103" s="323"/>
      <c r="M103" s="323"/>
    </row>
    <row r="104" spans="1:13">
      <c r="A104" s="323"/>
      <c r="B104" s="323"/>
      <c r="C104" s="323"/>
      <c r="D104" s="323"/>
      <c r="E104" s="323"/>
      <c r="F104" s="323"/>
      <c r="G104" s="323"/>
      <c r="H104" s="323"/>
      <c r="I104" s="323"/>
      <c r="J104" s="323"/>
      <c r="K104" s="323"/>
      <c r="L104" s="323"/>
      <c r="M104" s="323"/>
    </row>
    <row r="105" spans="1:13">
      <c r="A105" s="323"/>
      <c r="B105" s="323"/>
      <c r="C105" s="323"/>
      <c r="D105" s="323"/>
      <c r="E105" s="323"/>
      <c r="F105" s="323"/>
      <c r="G105" s="323"/>
      <c r="H105" s="323"/>
      <c r="I105" s="323"/>
      <c r="J105" s="323"/>
      <c r="K105" s="323"/>
      <c r="L105" s="323"/>
      <c r="M105" s="323"/>
    </row>
    <row r="106" spans="1:13">
      <c r="A106" s="323"/>
      <c r="B106" s="323"/>
      <c r="C106" s="323"/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</row>
    <row r="107" spans="1:13">
      <c r="A107" s="323"/>
      <c r="B107" s="323"/>
      <c r="C107" s="32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</row>
    <row r="108" spans="1:13">
      <c r="A108" s="323"/>
      <c r="B108" s="323"/>
      <c r="C108" s="323"/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</row>
    <row r="109" spans="1:13">
      <c r="A109" s="323"/>
      <c r="B109" s="323"/>
      <c r="C109" s="323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</row>
    <row r="110" spans="1:13">
      <c r="A110" s="323"/>
      <c r="B110" s="323"/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</row>
    <row r="111" spans="1:13" ht="15.75">
      <c r="A111" s="324" t="s">
        <v>397</v>
      </c>
      <c r="B111" s="324"/>
      <c r="C111" s="324"/>
      <c r="D111" s="324"/>
      <c r="E111" s="324"/>
      <c r="F111" s="324"/>
      <c r="G111" s="324" t="s">
        <v>396</v>
      </c>
      <c r="H111" s="324"/>
      <c r="I111" s="324"/>
      <c r="J111" s="324"/>
      <c r="K111" s="324"/>
      <c r="L111" s="324"/>
      <c r="M111" s="324"/>
    </row>
    <row r="112" spans="1:13">
      <c r="A112" s="323"/>
      <c r="B112" s="323"/>
      <c r="C112" s="323"/>
      <c r="D112" s="323"/>
      <c r="E112" s="323"/>
      <c r="F112" s="323"/>
      <c r="G112" s="323"/>
      <c r="H112" s="323"/>
      <c r="I112" s="323"/>
      <c r="J112" s="323"/>
      <c r="K112" s="323"/>
      <c r="L112" s="323"/>
      <c r="M112" s="323"/>
    </row>
    <row r="113" spans="1:13">
      <c r="A113" s="323"/>
      <c r="B113" s="323"/>
      <c r="C113" s="323"/>
      <c r="D113" s="323"/>
      <c r="E113" s="323"/>
      <c r="F113" s="323"/>
      <c r="G113" s="323"/>
      <c r="H113" s="323"/>
      <c r="I113" s="323"/>
      <c r="J113" s="323"/>
      <c r="K113" s="323"/>
      <c r="L113" s="323"/>
      <c r="M113" s="323"/>
    </row>
    <row r="114" spans="1:13">
      <c r="A114" s="323"/>
      <c r="B114" s="323"/>
      <c r="C114" s="323"/>
      <c r="D114" s="323"/>
      <c r="E114" s="323"/>
      <c r="F114" s="323"/>
      <c r="G114" s="323"/>
      <c r="H114" s="323"/>
      <c r="I114" s="323"/>
      <c r="J114" s="323"/>
      <c r="K114" s="323"/>
      <c r="L114" s="323"/>
      <c r="M114" s="323"/>
    </row>
    <row r="115" spans="1:13">
      <c r="A115" s="323"/>
      <c r="B115" s="323"/>
      <c r="C115" s="323"/>
      <c r="D115" s="323"/>
      <c r="E115" s="323"/>
      <c r="F115" s="323"/>
      <c r="G115" s="323"/>
      <c r="H115" s="323"/>
      <c r="I115" s="323"/>
      <c r="J115" s="323"/>
      <c r="K115" s="323"/>
      <c r="L115" s="323"/>
      <c r="M115" s="323"/>
    </row>
    <row r="116" spans="1:13">
      <c r="A116" s="323"/>
      <c r="B116" s="323"/>
      <c r="C116" s="323"/>
      <c r="D116" s="323"/>
      <c r="E116" s="323"/>
      <c r="F116" s="323"/>
      <c r="G116" s="323"/>
      <c r="H116" s="323"/>
      <c r="I116" s="323"/>
      <c r="J116" s="323"/>
      <c r="K116" s="323"/>
      <c r="L116" s="323"/>
      <c r="M116" s="323"/>
    </row>
    <row r="117" spans="1:13">
      <c r="A117" s="323"/>
      <c r="B117" s="323"/>
      <c r="C117" s="323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</row>
    <row r="118" spans="1:13">
      <c r="A118" s="323"/>
      <c r="B118" s="323"/>
      <c r="C118" s="323"/>
      <c r="D118" s="323"/>
      <c r="E118" s="323"/>
      <c r="F118" s="323"/>
      <c r="G118" s="323"/>
      <c r="H118" s="323"/>
      <c r="I118" s="323"/>
      <c r="J118" s="323"/>
      <c r="K118" s="323"/>
      <c r="L118" s="323"/>
      <c r="M118" s="323"/>
    </row>
    <row r="119" spans="1:13">
      <c r="A119" s="323"/>
      <c r="B119" s="323"/>
      <c r="C119" s="323"/>
      <c r="D119" s="323"/>
      <c r="E119" s="323"/>
      <c r="F119" s="323"/>
      <c r="G119" s="323"/>
      <c r="H119" s="323"/>
      <c r="I119" s="323"/>
      <c r="J119" s="323"/>
      <c r="K119" s="323"/>
      <c r="L119" s="323"/>
      <c r="M119" s="323"/>
    </row>
    <row r="120" spans="1:13">
      <c r="A120" s="323"/>
      <c r="B120" s="323"/>
      <c r="C120" s="323"/>
      <c r="D120" s="323"/>
      <c r="E120" s="323"/>
      <c r="F120" s="323"/>
      <c r="G120" s="323"/>
      <c r="H120" s="323"/>
      <c r="I120" s="323"/>
      <c r="J120" s="323"/>
      <c r="K120" s="323"/>
      <c r="L120" s="323"/>
      <c r="M120" s="323"/>
    </row>
    <row r="121" spans="1:13">
      <c r="A121" s="323"/>
      <c r="B121" s="323"/>
      <c r="C121" s="323"/>
      <c r="D121" s="323"/>
      <c r="E121" s="323"/>
      <c r="F121" s="323"/>
      <c r="G121" s="323"/>
      <c r="H121" s="323"/>
      <c r="I121" s="323"/>
      <c r="J121" s="323"/>
      <c r="K121" s="323"/>
      <c r="L121" s="323"/>
      <c r="M121" s="323"/>
    </row>
    <row r="122" spans="1:13">
      <c r="A122" s="323"/>
      <c r="B122" s="323"/>
      <c r="C122" s="323"/>
      <c r="D122" s="323"/>
      <c r="E122" s="323"/>
      <c r="F122" s="323"/>
      <c r="G122" s="323"/>
      <c r="H122" s="323"/>
      <c r="I122" s="323"/>
      <c r="J122" s="323"/>
      <c r="K122" s="323"/>
      <c r="L122" s="323"/>
      <c r="M122" s="323"/>
    </row>
    <row r="123" spans="1:13">
      <c r="A123" s="323"/>
      <c r="B123" s="323"/>
      <c r="C123" s="323"/>
      <c r="D123" s="323"/>
      <c r="E123" s="323"/>
      <c r="F123" s="323"/>
      <c r="G123" s="323"/>
      <c r="H123" s="323"/>
      <c r="I123" s="323"/>
      <c r="J123" s="323"/>
      <c r="K123" s="323"/>
      <c r="L123" s="323"/>
      <c r="M123" s="323"/>
    </row>
    <row r="124" spans="1:13">
      <c r="A124" s="323"/>
      <c r="B124" s="323"/>
      <c r="C124" s="323"/>
      <c r="D124" s="323"/>
      <c r="E124" s="323"/>
      <c r="F124" s="323"/>
      <c r="G124" s="323"/>
      <c r="H124" s="323"/>
      <c r="I124" s="323"/>
      <c r="J124" s="323"/>
      <c r="K124" s="323"/>
      <c r="L124" s="323"/>
      <c r="M124" s="323"/>
    </row>
    <row r="125" spans="1:13">
      <c r="A125" s="323"/>
      <c r="B125" s="323"/>
      <c r="C125" s="323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</row>
    <row r="126" spans="1:13">
      <c r="A126" s="323"/>
      <c r="B126" s="323"/>
      <c r="C126" s="323"/>
      <c r="D126" s="323"/>
      <c r="E126" s="323"/>
      <c r="F126" s="323"/>
      <c r="G126" s="323"/>
      <c r="H126" s="323"/>
      <c r="I126" s="323"/>
      <c r="J126" s="323"/>
      <c r="K126" s="323"/>
      <c r="L126" s="323"/>
      <c r="M126" s="323"/>
    </row>
    <row r="127" spans="1:13">
      <c r="A127" s="323"/>
      <c r="B127" s="323"/>
      <c r="C127" s="323"/>
      <c r="D127" s="323"/>
      <c r="E127" s="323"/>
      <c r="F127" s="323"/>
      <c r="G127" s="323"/>
      <c r="H127" s="323"/>
      <c r="I127" s="323"/>
      <c r="J127" s="323"/>
      <c r="K127" s="323"/>
      <c r="L127" s="323"/>
      <c r="M127" s="323"/>
    </row>
    <row r="128" spans="1:13">
      <c r="A128" s="323"/>
      <c r="B128" s="323"/>
      <c r="C128" s="323"/>
      <c r="D128" s="323"/>
      <c r="E128" s="323"/>
      <c r="F128" s="323"/>
      <c r="G128" s="323"/>
      <c r="H128" s="323"/>
      <c r="I128" s="323"/>
      <c r="J128" s="323"/>
      <c r="K128" s="323"/>
      <c r="L128" s="323"/>
      <c r="M128" s="323"/>
    </row>
    <row r="129" spans="1:13" ht="15.75">
      <c r="A129" s="324" t="s">
        <v>395</v>
      </c>
      <c r="B129" s="324"/>
      <c r="C129" s="324"/>
      <c r="D129" s="324"/>
      <c r="E129" s="324"/>
      <c r="F129" s="324"/>
      <c r="G129" s="324" t="s">
        <v>394</v>
      </c>
      <c r="H129" s="324"/>
      <c r="I129" s="324"/>
      <c r="J129" s="324"/>
      <c r="K129" s="324"/>
      <c r="L129" s="324"/>
      <c r="M129" s="324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horizontalDpi="360" verticalDpi="360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03</vt:lpstr>
      <vt:lpstr>MEMORIA DE CALCULO</vt:lpstr>
      <vt:lpstr>RELATÓRIO FOTOGRÁFICO</vt:lpstr>
      <vt:lpstr>'BM 03'!Area_de_impressao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Miguel</cp:lastModifiedBy>
  <cp:lastPrinted>2021-06-10T12:59:37Z</cp:lastPrinted>
  <dcterms:created xsi:type="dcterms:W3CDTF">2019-12-12T02:05:48Z</dcterms:created>
  <dcterms:modified xsi:type="dcterms:W3CDTF">2021-06-10T13:10:32Z</dcterms:modified>
</cp:coreProperties>
</file>