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0" yWindow="5685" windowWidth="20325" windowHeight="5235"/>
  </bookViews>
  <sheets>
    <sheet name="BM 05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05'!$A$1:$O$192</definedName>
    <definedName name="_xlnm.Print_Area" localSheetId="1">'MEMORIA DE CALCULO'!$A$1:$M$419</definedName>
    <definedName name="_xlnm.Print_Area" localSheetId="2">'RELATÓRIO FOTOGRÁFICO'!$A$1:$M$147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2" i="1"/>
  <c r="S11"/>
  <c r="Q11"/>
  <c r="J53"/>
  <c r="K53" s="1"/>
  <c r="J410" i="3"/>
  <c r="J413" s="1"/>
  <c r="J414" s="1"/>
  <c r="B408"/>
  <c r="B376"/>
  <c r="J378" s="1"/>
  <c r="H343"/>
  <c r="H342"/>
  <c r="H341"/>
  <c r="H340"/>
  <c r="H339"/>
  <c r="H338"/>
  <c r="H337"/>
  <c r="F336"/>
  <c r="H336" s="1"/>
  <c r="F332"/>
  <c r="F331"/>
  <c r="F330"/>
  <c r="F329"/>
  <c r="F328"/>
  <c r="F327"/>
  <c r="F326"/>
  <c r="F325"/>
  <c r="F324"/>
  <c r="F323"/>
  <c r="F322"/>
  <c r="F321"/>
  <c r="H300"/>
  <c r="H301"/>
  <c r="H302"/>
  <c r="H303"/>
  <c r="H304"/>
  <c r="H305"/>
  <c r="H306"/>
  <c r="H307"/>
  <c r="H308"/>
  <c r="H309"/>
  <c r="F283"/>
  <c r="F284"/>
  <c r="F285"/>
  <c r="F286"/>
  <c r="F287"/>
  <c r="F288"/>
  <c r="F289"/>
  <c r="F290"/>
  <c r="F291"/>
  <c r="F292"/>
  <c r="F293"/>
  <c r="F294"/>
  <c r="B295"/>
  <c r="F295" s="1"/>
  <c r="B333" l="1"/>
  <c r="J346" s="1"/>
  <c r="J349" s="1"/>
  <c r="J350" s="1"/>
  <c r="B344"/>
  <c r="J381"/>
  <c r="J382" s="1"/>
  <c r="B258" l="1"/>
  <c r="F258" s="1"/>
  <c r="J260" s="1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B205"/>
  <c r="H205" s="1"/>
  <c r="B178"/>
  <c r="J181" s="1"/>
  <c r="J184" s="1"/>
  <c r="J185" s="1"/>
  <c r="B165"/>
  <c r="J167" s="1"/>
  <c r="J170" s="1"/>
  <c r="J171" s="1"/>
  <c r="I50" i="1"/>
  <c r="J34" i="3"/>
  <c r="J37" s="1"/>
  <c r="J38" s="1"/>
  <c r="J90"/>
  <c r="J93" s="1"/>
  <c r="J94" s="1"/>
  <c r="B74"/>
  <c r="J77" s="1"/>
  <c r="J80" s="1"/>
  <c r="J81" s="1"/>
  <c r="B59"/>
  <c r="J62" s="1"/>
  <c r="J65" s="1"/>
  <c r="J66" s="1"/>
  <c r="B43"/>
  <c r="J47" s="1"/>
  <c r="J50" s="1"/>
  <c r="J51" s="1"/>
  <c r="J20"/>
  <c r="J23" s="1"/>
  <c r="J24" s="1"/>
  <c r="B233" l="1"/>
  <c r="B254"/>
  <c r="K31" i="1"/>
  <c r="K26"/>
  <c r="H299" i="3" l="1"/>
  <c r="F282"/>
  <c r="B296" s="1"/>
  <c r="J263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8"/>
  <c r="B100"/>
  <c r="H100" s="1"/>
  <c r="O105" l="1"/>
  <c r="O106" s="1"/>
  <c r="N295"/>
  <c r="B310"/>
  <c r="J312" s="1"/>
  <c r="J315" s="1"/>
  <c r="J316" s="1"/>
  <c r="J132"/>
  <c r="J71" i="1" l="1"/>
  <c r="J70"/>
  <c r="J170"/>
  <c r="J163"/>
  <c r="J272" i="3" l="1"/>
  <c r="J276" s="1"/>
  <c r="J275" s="1"/>
  <c r="J194"/>
  <c r="J197" s="1"/>
  <c r="J198" s="1"/>
  <c r="J135" l="1"/>
  <c r="J40" i="1"/>
  <c r="J172"/>
  <c r="J171"/>
  <c r="J166"/>
  <c r="J167"/>
  <c r="J168"/>
  <c r="J165"/>
  <c r="J158"/>
  <c r="M14" l="1"/>
  <c r="J34" l="1"/>
  <c r="J47"/>
  <c r="J45"/>
  <c r="J46"/>
  <c r="J43"/>
  <c r="J44"/>
  <c r="J42"/>
  <c r="J21" l="1"/>
  <c r="K87" l="1"/>
  <c r="J23" l="1"/>
  <c r="J22"/>
  <c r="J50"/>
  <c r="J36"/>
  <c r="J37"/>
  <c r="J38"/>
  <c r="J39"/>
  <c r="J35"/>
  <c r="J20"/>
  <c r="K39" l="1"/>
  <c r="K38"/>
  <c r="K37"/>
  <c r="K36"/>
  <c r="J26" l="1"/>
  <c r="L34"/>
  <c r="A2" i="3" l="1"/>
  <c r="J264" l="1"/>
  <c r="J136" l="1"/>
  <c r="M185" i="1"/>
  <c r="L185"/>
  <c r="J185"/>
  <c r="M184"/>
  <c r="L184"/>
  <c r="J184"/>
  <c r="M183"/>
  <c r="L183"/>
  <c r="J183"/>
  <c r="M182"/>
  <c r="L182"/>
  <c r="J182"/>
  <c r="M181"/>
  <c r="L181"/>
  <c r="J181"/>
  <c r="M178"/>
  <c r="M179" s="1"/>
  <c r="L178"/>
  <c r="J178"/>
  <c r="M175"/>
  <c r="M176" s="1"/>
  <c r="L175"/>
  <c r="J175"/>
  <c r="M172"/>
  <c r="L172"/>
  <c r="M171"/>
  <c r="L171"/>
  <c r="M170"/>
  <c r="L170"/>
  <c r="M168"/>
  <c r="L168"/>
  <c r="M167"/>
  <c r="L167"/>
  <c r="M166"/>
  <c r="L166"/>
  <c r="M165"/>
  <c r="L165"/>
  <c r="M163"/>
  <c r="L163"/>
  <c r="M162"/>
  <c r="L162"/>
  <c r="J162"/>
  <c r="M161"/>
  <c r="L161"/>
  <c r="J161"/>
  <c r="M160"/>
  <c r="L160"/>
  <c r="J160"/>
  <c r="M159"/>
  <c r="L159"/>
  <c r="J159"/>
  <c r="M158"/>
  <c r="L158"/>
  <c r="M157"/>
  <c r="L157"/>
  <c r="J157"/>
  <c r="M156"/>
  <c r="L156"/>
  <c r="J156"/>
  <c r="M154"/>
  <c r="L154"/>
  <c r="J154"/>
  <c r="M153"/>
  <c r="L153"/>
  <c r="J153"/>
  <c r="M152"/>
  <c r="L152"/>
  <c r="J152"/>
  <c r="M150"/>
  <c r="L150"/>
  <c r="J150"/>
  <c r="M149"/>
  <c r="L149"/>
  <c r="J149"/>
  <c r="M148"/>
  <c r="L148"/>
  <c r="J148"/>
  <c r="M147"/>
  <c r="L147"/>
  <c r="J147"/>
  <c r="M146"/>
  <c r="L146"/>
  <c r="J146"/>
  <c r="M145"/>
  <c r="L145"/>
  <c r="J145"/>
  <c r="M144"/>
  <c r="L144"/>
  <c r="J144"/>
  <c r="M143"/>
  <c r="L143"/>
  <c r="J143"/>
  <c r="M142"/>
  <c r="L142"/>
  <c r="J142"/>
  <c r="M141"/>
  <c r="L141"/>
  <c r="J141"/>
  <c r="M140"/>
  <c r="L140"/>
  <c r="J140"/>
  <c r="M139"/>
  <c r="L139"/>
  <c r="J139"/>
  <c r="M138"/>
  <c r="L138"/>
  <c r="J138"/>
  <c r="M137"/>
  <c r="L137"/>
  <c r="J137"/>
  <c r="M136"/>
  <c r="L136"/>
  <c r="J136"/>
  <c r="M135"/>
  <c r="L135"/>
  <c r="J135"/>
  <c r="M131"/>
  <c r="L131"/>
  <c r="J131"/>
  <c r="M130"/>
  <c r="L130"/>
  <c r="J130"/>
  <c r="M129"/>
  <c r="L129"/>
  <c r="J129"/>
  <c r="M127"/>
  <c r="L127"/>
  <c r="J127"/>
  <c r="M126"/>
  <c r="L126"/>
  <c r="J126"/>
  <c r="M125"/>
  <c r="L125"/>
  <c r="J125"/>
  <c r="M124"/>
  <c r="L124"/>
  <c r="J124"/>
  <c r="M123"/>
  <c r="L123"/>
  <c r="J123"/>
  <c r="M122"/>
  <c r="L122"/>
  <c r="J122"/>
  <c r="M121"/>
  <c r="L121"/>
  <c r="J121"/>
  <c r="M120"/>
  <c r="L120"/>
  <c r="J120"/>
  <c r="M119"/>
  <c r="L119"/>
  <c r="J119"/>
  <c r="M118"/>
  <c r="L118"/>
  <c r="J118"/>
  <c r="M117"/>
  <c r="L117"/>
  <c r="J117"/>
  <c r="M116"/>
  <c r="L116"/>
  <c r="J116"/>
  <c r="M115"/>
  <c r="L115"/>
  <c r="J115"/>
  <c r="M114"/>
  <c r="L114"/>
  <c r="J114"/>
  <c r="M113"/>
  <c r="L113"/>
  <c r="J113"/>
  <c r="M112"/>
  <c r="L112"/>
  <c r="J112"/>
  <c r="M111"/>
  <c r="L111"/>
  <c r="J111"/>
  <c r="M108"/>
  <c r="L108"/>
  <c r="J108"/>
  <c r="M107"/>
  <c r="L107"/>
  <c r="J107"/>
  <c r="M106"/>
  <c r="L106"/>
  <c r="J106"/>
  <c r="M104"/>
  <c r="L104"/>
  <c r="J104"/>
  <c r="M103"/>
  <c r="L103"/>
  <c r="J103"/>
  <c r="M102"/>
  <c r="L102"/>
  <c r="J102"/>
  <c r="M101"/>
  <c r="L101"/>
  <c r="J101"/>
  <c r="M100"/>
  <c r="L100"/>
  <c r="J100"/>
  <c r="M99"/>
  <c r="L99"/>
  <c r="J99"/>
  <c r="M97"/>
  <c r="L97"/>
  <c r="J97"/>
  <c r="M96"/>
  <c r="L96"/>
  <c r="J96"/>
  <c r="M95"/>
  <c r="L95"/>
  <c r="J95"/>
  <c r="M94"/>
  <c r="L94"/>
  <c r="J94"/>
  <c r="M93"/>
  <c r="L93"/>
  <c r="J93"/>
  <c r="M92"/>
  <c r="L92"/>
  <c r="J92"/>
  <c r="M91"/>
  <c r="L91"/>
  <c r="J91"/>
  <c r="M87"/>
  <c r="L87"/>
  <c r="M86"/>
  <c r="L86"/>
  <c r="J86"/>
  <c r="M85"/>
  <c r="L85"/>
  <c r="J85"/>
  <c r="M83"/>
  <c r="L83"/>
  <c r="J83"/>
  <c r="M82"/>
  <c r="L82"/>
  <c r="J82"/>
  <c r="M81"/>
  <c r="L81"/>
  <c r="J81"/>
  <c r="M80"/>
  <c r="L80"/>
  <c r="J80"/>
  <c r="M79"/>
  <c r="L79"/>
  <c r="J79"/>
  <c r="M77"/>
  <c r="L77"/>
  <c r="J77"/>
  <c r="M76"/>
  <c r="L76"/>
  <c r="J76"/>
  <c r="M75"/>
  <c r="L75"/>
  <c r="J75"/>
  <c r="M74"/>
  <c r="L74"/>
  <c r="J74"/>
  <c r="M73"/>
  <c r="L73"/>
  <c r="J73"/>
  <c r="M72"/>
  <c r="L72"/>
  <c r="J72"/>
  <c r="M71"/>
  <c r="L71"/>
  <c r="M70"/>
  <c r="L70"/>
  <c r="M66"/>
  <c r="L66"/>
  <c r="J66"/>
  <c r="M65"/>
  <c r="L65"/>
  <c r="J65"/>
  <c r="M64"/>
  <c r="L64"/>
  <c r="J64"/>
  <c r="M63"/>
  <c r="L63"/>
  <c r="J63"/>
  <c r="M62"/>
  <c r="L62"/>
  <c r="J62"/>
  <c r="M61"/>
  <c r="L61"/>
  <c r="J61"/>
  <c r="M60"/>
  <c r="L60"/>
  <c r="J60"/>
  <c r="M59"/>
  <c r="L59"/>
  <c r="J59"/>
  <c r="M58"/>
  <c r="L58"/>
  <c r="J58"/>
  <c r="M57"/>
  <c r="L57"/>
  <c r="J57"/>
  <c r="M54"/>
  <c r="L54"/>
  <c r="J54"/>
  <c r="M53"/>
  <c r="L53"/>
  <c r="M50"/>
  <c r="M51" s="1"/>
  <c r="L50"/>
  <c r="L51" s="1"/>
  <c r="M47"/>
  <c r="L47"/>
  <c r="M46"/>
  <c r="L46"/>
  <c r="M45"/>
  <c r="L45"/>
  <c r="M44"/>
  <c r="L44"/>
  <c r="M43"/>
  <c r="L43"/>
  <c r="M42"/>
  <c r="L42"/>
  <c r="M41"/>
  <c r="L41"/>
  <c r="J41"/>
  <c r="M40"/>
  <c r="L40"/>
  <c r="M39"/>
  <c r="L39"/>
  <c r="N39"/>
  <c r="M38"/>
  <c r="L38"/>
  <c r="N38"/>
  <c r="M37"/>
  <c r="L37"/>
  <c r="N37"/>
  <c r="M36"/>
  <c r="L36"/>
  <c r="N36"/>
  <c r="M35"/>
  <c r="L35"/>
  <c r="M34"/>
  <c r="M31"/>
  <c r="L31"/>
  <c r="J31"/>
  <c r="N31" s="1"/>
  <c r="M30"/>
  <c r="L30"/>
  <c r="J30"/>
  <c r="M29"/>
  <c r="L29"/>
  <c r="J29"/>
  <c r="M28"/>
  <c r="L28"/>
  <c r="J28"/>
  <c r="M27"/>
  <c r="L27"/>
  <c r="J27"/>
  <c r="M26"/>
  <c r="L26"/>
  <c r="N26"/>
  <c r="M23"/>
  <c r="L23"/>
  <c r="N23"/>
  <c r="M22"/>
  <c r="L22"/>
  <c r="N22"/>
  <c r="M21"/>
  <c r="L21"/>
  <c r="N21"/>
  <c r="M20"/>
  <c r="L20"/>
  <c r="M17"/>
  <c r="L17"/>
  <c r="N17"/>
  <c r="M16"/>
  <c r="L16"/>
  <c r="J16"/>
  <c r="N16" s="1"/>
  <c r="M15"/>
  <c r="L15"/>
  <c r="J15"/>
  <c r="N15" s="1"/>
  <c r="N30" l="1"/>
  <c r="O30" s="1"/>
  <c r="K30"/>
  <c r="N29"/>
  <c r="K29"/>
  <c r="N28"/>
  <c r="K28"/>
  <c r="N27"/>
  <c r="K27"/>
  <c r="O38"/>
  <c r="O39"/>
  <c r="O36"/>
  <c r="L48"/>
  <c r="O22"/>
  <c r="O21"/>
  <c r="O29"/>
  <c r="O26"/>
  <c r="N100"/>
  <c r="O100" s="1"/>
  <c r="K100"/>
  <c r="N127"/>
  <c r="O127" s="1"/>
  <c r="K127"/>
  <c r="N139"/>
  <c r="O139" s="1"/>
  <c r="K139"/>
  <c r="N147"/>
  <c r="O147" s="1"/>
  <c r="K147"/>
  <c r="N181"/>
  <c r="O181" s="1"/>
  <c r="K181"/>
  <c r="N43"/>
  <c r="O43" s="1"/>
  <c r="K43"/>
  <c r="N65"/>
  <c r="O65" s="1"/>
  <c r="K65"/>
  <c r="N74"/>
  <c r="O74" s="1"/>
  <c r="K74"/>
  <c r="N82"/>
  <c r="O82" s="1"/>
  <c r="K82"/>
  <c r="L109"/>
  <c r="N160"/>
  <c r="O160" s="1"/>
  <c r="K160"/>
  <c r="N184"/>
  <c r="O184" s="1"/>
  <c r="K184"/>
  <c r="L32"/>
  <c r="O27"/>
  <c r="N60"/>
  <c r="O60" s="1"/>
  <c r="K60"/>
  <c r="N77"/>
  <c r="O77" s="1"/>
  <c r="K77"/>
  <c r="N86"/>
  <c r="O86" s="1"/>
  <c r="K86"/>
  <c r="N97"/>
  <c r="O97" s="1"/>
  <c r="K97"/>
  <c r="N107"/>
  <c r="O107" s="1"/>
  <c r="K107"/>
  <c r="N117"/>
  <c r="O117" s="1"/>
  <c r="K117"/>
  <c r="N125"/>
  <c r="O125" s="1"/>
  <c r="K125"/>
  <c r="N137"/>
  <c r="O137" s="1"/>
  <c r="K137"/>
  <c r="N145"/>
  <c r="O145" s="1"/>
  <c r="K145"/>
  <c r="N154"/>
  <c r="O154" s="1"/>
  <c r="K154"/>
  <c r="N163"/>
  <c r="O163" s="1"/>
  <c r="K163"/>
  <c r="N175"/>
  <c r="N176" s="1"/>
  <c r="K175"/>
  <c r="N62"/>
  <c r="O62" s="1"/>
  <c r="K62"/>
  <c r="N79"/>
  <c r="O79" s="1"/>
  <c r="K79"/>
  <c r="N91"/>
  <c r="O91" s="1"/>
  <c r="K91"/>
  <c r="N111"/>
  <c r="O111" s="1"/>
  <c r="K111"/>
  <c r="N119"/>
  <c r="O119" s="1"/>
  <c r="K119"/>
  <c r="N157"/>
  <c r="O157" s="1"/>
  <c r="K157"/>
  <c r="N57"/>
  <c r="O57" s="1"/>
  <c r="K57"/>
  <c r="N94"/>
  <c r="O94" s="1"/>
  <c r="K94"/>
  <c r="N103"/>
  <c r="O103" s="1"/>
  <c r="K103"/>
  <c r="N114"/>
  <c r="O114" s="1"/>
  <c r="K114"/>
  <c r="N122"/>
  <c r="O122" s="1"/>
  <c r="K122"/>
  <c r="N131"/>
  <c r="O131" s="1"/>
  <c r="K131"/>
  <c r="N142"/>
  <c r="O142" s="1"/>
  <c r="K142"/>
  <c r="N150"/>
  <c r="O150" s="1"/>
  <c r="K150"/>
  <c r="N170"/>
  <c r="O170" s="1"/>
  <c r="K170"/>
  <c r="L18"/>
  <c r="L24"/>
  <c r="O23"/>
  <c r="N41"/>
  <c r="O41" s="1"/>
  <c r="K41"/>
  <c r="M67"/>
  <c r="N63"/>
  <c r="O63" s="1"/>
  <c r="K63"/>
  <c r="N72"/>
  <c r="O72" s="1"/>
  <c r="K72"/>
  <c r="N80"/>
  <c r="O80" s="1"/>
  <c r="K80"/>
  <c r="N92"/>
  <c r="O92" s="1"/>
  <c r="K92"/>
  <c r="N101"/>
  <c r="O101" s="1"/>
  <c r="K101"/>
  <c r="N112"/>
  <c r="O112" s="1"/>
  <c r="K112"/>
  <c r="N120"/>
  <c r="O120" s="1"/>
  <c r="K120"/>
  <c r="N129"/>
  <c r="O129" s="1"/>
  <c r="K129"/>
  <c r="N140"/>
  <c r="O140" s="1"/>
  <c r="K140"/>
  <c r="N148"/>
  <c r="O148" s="1"/>
  <c r="K148"/>
  <c r="N158"/>
  <c r="O158" s="1"/>
  <c r="K158"/>
  <c r="N167"/>
  <c r="O167" s="1"/>
  <c r="K167"/>
  <c r="L176"/>
  <c r="N182"/>
  <c r="O182" s="1"/>
  <c r="K182"/>
  <c r="N166"/>
  <c r="O166" s="1"/>
  <c r="K166"/>
  <c r="N44"/>
  <c r="O44" s="1"/>
  <c r="K44"/>
  <c r="N171"/>
  <c r="O171" s="1"/>
  <c r="K171"/>
  <c r="N185"/>
  <c r="K185"/>
  <c r="N47"/>
  <c r="O47" s="1"/>
  <c r="K47"/>
  <c r="O87"/>
  <c r="M109"/>
  <c r="N99"/>
  <c r="O99" s="1"/>
  <c r="K99"/>
  <c r="N108"/>
  <c r="O108" s="1"/>
  <c r="K108"/>
  <c r="N118"/>
  <c r="O118" s="1"/>
  <c r="K118"/>
  <c r="N126"/>
  <c r="O126" s="1"/>
  <c r="K126"/>
  <c r="N138"/>
  <c r="K138"/>
  <c r="N146"/>
  <c r="O146" s="1"/>
  <c r="K146"/>
  <c r="N156"/>
  <c r="O156" s="1"/>
  <c r="K156"/>
  <c r="N165"/>
  <c r="O165" s="1"/>
  <c r="K165"/>
  <c r="N178"/>
  <c r="N179" s="1"/>
  <c r="K178"/>
  <c r="N40"/>
  <c r="O40" s="1"/>
  <c r="K40"/>
  <c r="N95"/>
  <c r="O95" s="1"/>
  <c r="K95"/>
  <c r="N104"/>
  <c r="O104" s="1"/>
  <c r="K104"/>
  <c r="N115"/>
  <c r="O115" s="1"/>
  <c r="K115"/>
  <c r="N123"/>
  <c r="O123" s="1"/>
  <c r="K123"/>
  <c r="N135"/>
  <c r="O135" s="1"/>
  <c r="K135"/>
  <c r="N143"/>
  <c r="O143" s="1"/>
  <c r="K143"/>
  <c r="O28"/>
  <c r="N61"/>
  <c r="O61" s="1"/>
  <c r="K61"/>
  <c r="O31"/>
  <c r="N54"/>
  <c r="O54" s="1"/>
  <c r="K54"/>
  <c r="N64"/>
  <c r="O64" s="1"/>
  <c r="K64"/>
  <c r="N73"/>
  <c r="O73" s="1"/>
  <c r="K73"/>
  <c r="N81"/>
  <c r="O81" s="1"/>
  <c r="K81"/>
  <c r="N93"/>
  <c r="O93" s="1"/>
  <c r="K93"/>
  <c r="N102"/>
  <c r="O102" s="1"/>
  <c r="K102"/>
  <c r="N113"/>
  <c r="O113" s="1"/>
  <c r="K113"/>
  <c r="N121"/>
  <c r="O121" s="1"/>
  <c r="K121"/>
  <c r="N130"/>
  <c r="O130" s="1"/>
  <c r="K130"/>
  <c r="N141"/>
  <c r="O141" s="1"/>
  <c r="K141"/>
  <c r="N149"/>
  <c r="O149" s="1"/>
  <c r="K149"/>
  <c r="N159"/>
  <c r="O159" s="1"/>
  <c r="K159"/>
  <c r="N168"/>
  <c r="O168" s="1"/>
  <c r="K168"/>
  <c r="L179"/>
  <c r="N183"/>
  <c r="O183" s="1"/>
  <c r="K183"/>
  <c r="N58"/>
  <c r="O58" s="1"/>
  <c r="K58"/>
  <c r="N66"/>
  <c r="O66" s="1"/>
  <c r="K66"/>
  <c r="N75"/>
  <c r="O75" s="1"/>
  <c r="K75"/>
  <c r="N83"/>
  <c r="O83" s="1"/>
  <c r="K83"/>
  <c r="N152"/>
  <c r="O152" s="1"/>
  <c r="K152"/>
  <c r="N161"/>
  <c r="O161" s="1"/>
  <c r="K161"/>
  <c r="O37"/>
  <c r="N45"/>
  <c r="O45" s="1"/>
  <c r="K45"/>
  <c r="L55"/>
  <c r="N59"/>
  <c r="O59" s="1"/>
  <c r="K59"/>
  <c r="N76"/>
  <c r="O76" s="1"/>
  <c r="K76"/>
  <c r="N85"/>
  <c r="O85" s="1"/>
  <c r="K85"/>
  <c r="N96"/>
  <c r="O96" s="1"/>
  <c r="K96"/>
  <c r="N106"/>
  <c r="O106" s="1"/>
  <c r="K106"/>
  <c r="N116"/>
  <c r="O116" s="1"/>
  <c r="K116"/>
  <c r="N124"/>
  <c r="O124" s="1"/>
  <c r="K124"/>
  <c r="N136"/>
  <c r="O136" s="1"/>
  <c r="K136"/>
  <c r="N144"/>
  <c r="O144" s="1"/>
  <c r="K144"/>
  <c r="N153"/>
  <c r="O153" s="1"/>
  <c r="K153"/>
  <c r="N162"/>
  <c r="O162" s="1"/>
  <c r="K162"/>
  <c r="N172"/>
  <c r="O172" s="1"/>
  <c r="K172"/>
  <c r="N70"/>
  <c r="K70"/>
  <c r="N71"/>
  <c r="O71" s="1"/>
  <c r="K71"/>
  <c r="N53"/>
  <c r="O53" s="1"/>
  <c r="N46"/>
  <c r="O46" s="1"/>
  <c r="K46"/>
  <c r="N42"/>
  <c r="O42" s="1"/>
  <c r="K42"/>
  <c r="N35"/>
  <c r="O35" s="1"/>
  <c r="K35"/>
  <c r="N34"/>
  <c r="O34" s="1"/>
  <c r="K34"/>
  <c r="N20"/>
  <c r="O20" s="1"/>
  <c r="K20"/>
  <c r="N50"/>
  <c r="K50"/>
  <c r="M24"/>
  <c r="M32"/>
  <c r="L88"/>
  <c r="L132"/>
  <c r="M55"/>
  <c r="M88"/>
  <c r="L173"/>
  <c r="L186"/>
  <c r="L67"/>
  <c r="M132"/>
  <c r="M173"/>
  <c r="M186"/>
  <c r="M48"/>
  <c r="N32"/>
  <c r="N18"/>
  <c r="O52" l="1"/>
  <c r="N186"/>
  <c r="O19"/>
  <c r="L187"/>
  <c r="O178"/>
  <c r="O177" s="1"/>
  <c r="O185"/>
  <c r="O180" s="1"/>
  <c r="O175"/>
  <c r="O174" s="1"/>
  <c r="O25"/>
  <c r="N109"/>
  <c r="N173"/>
  <c r="O89"/>
  <c r="N55"/>
  <c r="O70"/>
  <c r="O68" s="1"/>
  <c r="N88"/>
  <c r="O110"/>
  <c r="O56"/>
  <c r="N67"/>
  <c r="N132"/>
  <c r="O138"/>
  <c r="O133" s="1"/>
  <c r="O33"/>
  <c r="N48"/>
  <c r="N24"/>
  <c r="N51"/>
  <c r="O50"/>
  <c r="O49" s="1"/>
  <c r="M187"/>
  <c r="N187" l="1"/>
  <c r="O187"/>
  <c r="M188"/>
  <c r="J2"/>
  <c r="N7" l="1"/>
  <c r="N8" s="1"/>
  <c r="N188"/>
</calcChain>
</file>

<file path=xl/sharedStrings.xml><?xml version="1.0" encoding="utf-8"?>
<sst xmlns="http://schemas.openxmlformats.org/spreadsheetml/2006/main" count="1495" uniqueCount="509">
  <si>
    <t>QUANTIDADE</t>
  </si>
  <si>
    <t>FINANCEIRO</t>
  </si>
  <si>
    <t>UNID.</t>
  </si>
  <si>
    <t>VALOR UNIT.</t>
  </si>
  <si>
    <t>ITEM</t>
  </si>
  <si>
    <t>DESCRIÇÃO DOS SERVIÇOS</t>
  </si>
  <si>
    <t>MOBILIZAÇÃO - CANTEIRO DE OBRAS - DEMOLIÇÕES</t>
  </si>
  <si>
    <t>1.1</t>
  </si>
  <si>
    <t>Placa de obra em chapa de aço galvanizado - padrão ministerio da saude - 1,50 x 3,00m</t>
  </si>
  <si>
    <t>m²</t>
  </si>
  <si>
    <t>1.2</t>
  </si>
  <si>
    <t>Locação convencional de obra, através de gabarito de tábuas corridas pontaletadas a cada 1,50m</t>
  </si>
  <si>
    <t>1.3</t>
  </si>
  <si>
    <t>Capina e limpeza manual de terreno</t>
  </si>
  <si>
    <t>MOVIMENTO DE TERRA</t>
  </si>
  <si>
    <t>2.1</t>
  </si>
  <si>
    <t>Escavação mecanizada de vala com prof. Até 1,5 m(média entre montante e jusante/uma composição por trecho), com escavadeira hidráulica (0,8 m³/111 hp), larg. De 1,5m a 2,5 m, em solo de 1a categoria, locais com baixo nível de interferência.</t>
  </si>
  <si>
    <t>m³</t>
  </si>
  <si>
    <t>2.2</t>
  </si>
  <si>
    <t>2.3</t>
  </si>
  <si>
    <t>Carga manual de entulho em caminhao basculante 6 m³</t>
  </si>
  <si>
    <t>2.4</t>
  </si>
  <si>
    <t>Transporte de entulho com caminhao basculante 6 m³, rodovia pavimentada</t>
  </si>
  <si>
    <t>m</t>
  </si>
  <si>
    <t>COBERTURA</t>
  </si>
  <si>
    <t>3.1</t>
  </si>
  <si>
    <t>Trama de madeira composta por ripas, caibros e terças para telhados de mais de 2 águas para telha de encaixe de cerâmica ou de concreto, incluso transporte vertical</t>
  </si>
  <si>
    <t>3.2</t>
  </si>
  <si>
    <t>Telhamento com telha cerâmica de encaixe, tipo francesa, com mais de 2 águas, incluso transporte vertical</t>
  </si>
  <si>
    <t>3.3</t>
  </si>
  <si>
    <t>Cumeeira e espigão para telha cerâmica emboçada com argamassa traço 1:2:9 (cimento, cal e areia), para telhados com mais de 2 águas, incluso transporte vertical</t>
  </si>
  <si>
    <t>3.4</t>
  </si>
  <si>
    <t>Calha em chapa de aço galvanizado número 24, desenvolvimento de 50 cm,incluso transporte vertical.</t>
  </si>
  <si>
    <t>3.5</t>
  </si>
  <si>
    <t>Rufo em chapa de aço galvanizado número 24, corte de 25 cm, incluso transporte vertical.</t>
  </si>
  <si>
    <t>3.6</t>
  </si>
  <si>
    <t>Cobertura em policarbonato, inclusive Estrutura metálica</t>
  </si>
  <si>
    <t>FUNDAÇÃO E ESTRUTURA</t>
  </si>
  <si>
    <t>4.1</t>
  </si>
  <si>
    <t>Concreto magro para lastro, traço 1:4,5:4,5 (cimento/ areia média/ brita 1) - preparo mecânico com betoneira 400 l</t>
  </si>
  <si>
    <t>4.2</t>
  </si>
  <si>
    <t>Embasamento c/pedra argamassada utilizando arg.cim/areia 1:4</t>
  </si>
  <si>
    <t>4.3</t>
  </si>
  <si>
    <t>4.4</t>
  </si>
  <si>
    <t>Armação aço ca-50, diam. 6,3 (1/4) à 12,5mm(1/2) - fornecimento/ corte(perda de 10%) / dobra / colocação</t>
  </si>
  <si>
    <t>kg</t>
  </si>
  <si>
    <t>4.5</t>
  </si>
  <si>
    <t>Armação de aço ca-60 diam. 3,4 a 6,0mm - fornecimento / corte (c/perda de 10%) / dobra / colocação.</t>
  </si>
  <si>
    <t>4.6</t>
  </si>
  <si>
    <t>Concreto fck = 30mpa, traço 1:2,1:2,5 (cimento/ areia média/ brita 1) - preparo mecânico com betoneira 400 l</t>
  </si>
  <si>
    <t>4.7</t>
  </si>
  <si>
    <t>Laje pre-moldada p/forro, sobrecarga 100kg/m², vãos ate 3,50m/e=8cm, c/lajotas e cap.c/conc fck=20MPa, 3cm, inter-eixo 38cm, c/escoramento (reapr.3x) e ferragem negativa</t>
  </si>
  <si>
    <t>4.8</t>
  </si>
  <si>
    <t>Laje pré-moldada p/piso, sobrecarga 200kg/m2, vãos até 3,50m/e=8cm, c/lajotas e cap.c/conc FCK=20mpa, 4cm, inter-eixo 38cm, c/escoramento (reapr.3x) e ferragem negativa.</t>
  </si>
  <si>
    <t>4.9</t>
  </si>
  <si>
    <t>Verga pré-moldada para janelas com até 1,5 m de vão</t>
  </si>
  <si>
    <t>4.10</t>
  </si>
  <si>
    <t>Verga pré-moldada para janelas com mais de 1,5 m de vão</t>
  </si>
  <si>
    <t>4.11</t>
  </si>
  <si>
    <t>Verga pré-moldada para portas com até 1,5 m de vão</t>
  </si>
  <si>
    <t>4.12</t>
  </si>
  <si>
    <t>Verga pré-moldada para portas com mais de 1,5 m de vão</t>
  </si>
  <si>
    <t>4.13</t>
  </si>
  <si>
    <t>Contraverga pré-moldada para vãos com até 1,5 m de comprimento</t>
  </si>
  <si>
    <t>4.14</t>
  </si>
  <si>
    <t>ALVENARIA - VEDAÇÃO</t>
  </si>
  <si>
    <t>5.1</t>
  </si>
  <si>
    <t>Alvenaria de vedação de blocos cerâmicos furados na horizontal de 9x19x19cm (espessura 9cm) de paredes com área líquida maior ou igual a 6m² com vãos e argamassa de assentamento com preparo em betoneira.</t>
  </si>
  <si>
    <t>IMPERMEABILIZAÇÃO</t>
  </si>
  <si>
    <t>6.1</t>
  </si>
  <si>
    <t>Impermeabilização de estruturas enterradas, com tinta asfáltica, duas demãos</t>
  </si>
  <si>
    <t>6.2</t>
  </si>
  <si>
    <t>Impermeabilização de superfície com manta asfáltica (com polímeros tipo app), e=3 mm</t>
  </si>
  <si>
    <t>PAVIMENTAÇÃO</t>
  </si>
  <si>
    <t>7.1</t>
  </si>
  <si>
    <t>Contrapiso em argamassa traço 1:4 (cimento e areia), preparo manual, aplicado em áreas secas sobre laje, aderido, espessura 2cm</t>
  </si>
  <si>
    <t>7.2</t>
  </si>
  <si>
    <t>Execução de passeio (calçada) ou piso de concreto com concreto moldado in loco, feito em obra, acabamento convencional, espessura 6 cm, armado</t>
  </si>
  <si>
    <t>7.3</t>
  </si>
  <si>
    <t>Execução de pavimento em piso intertravado, com bloco pisograma de 35x 25 cm, espessura 6 cm.</t>
  </si>
  <si>
    <t>7.4</t>
  </si>
  <si>
    <t>7.5</t>
  </si>
  <si>
    <t>Guia (meio-fio) concreto, moldada in loco em trecho reto com extrusora, 11,5 cm base x 22 cm altura.</t>
  </si>
  <si>
    <t>7.6</t>
  </si>
  <si>
    <t>Execução de sarjeta de concreto feito na obra, moldada in loco em trecho reto, 30cm base x 15cm altura</t>
  </si>
  <si>
    <t>7.7</t>
  </si>
  <si>
    <t>Revestimento cerâmico para piso com placas tipo grês de dimensões 45x45 cm aplicada em ambientes de área entre 5m² e 10m²</t>
  </si>
  <si>
    <t>7.8</t>
  </si>
  <si>
    <t>Rodapé cerâmico de 7cm de altura com placas tipo grês de dimensões 45x45cm</t>
  </si>
  <si>
    <t>7.9</t>
  </si>
  <si>
    <t>Soleira / tabeira em marmore branco comum, polido, largura 5 cm, espessura 2 cm, assentada com argamassa colante</t>
  </si>
  <si>
    <t>7.10</t>
  </si>
  <si>
    <t>Piso tátil direcional e de alerta, em concreto colorido, p/deficientes visuais, dimensões 25x25cm, aplicado com argamassa industrializada ac-ii, rejuntado, exclusive regularização de base</t>
  </si>
  <si>
    <t>08</t>
  </si>
  <si>
    <t>REVESTIMENTO</t>
  </si>
  <si>
    <t>PAREDE</t>
  </si>
  <si>
    <t>8.1</t>
  </si>
  <si>
    <t>Chapisco aplicado tanto em pilares e vigas de concreto como em alvenarias de paredes internas, com colher de pedreiro. Argamassa traço 1:3 com preparo em betoneira 400l</t>
  </si>
  <si>
    <t>8.2</t>
  </si>
  <si>
    <t>Massa única, para recebimento de pintura, em argamassa traço 1:2:8, preparo mecânico com betoneira 400l, aplicada manualmente em faces internas de paredes de ambientes com área menor que 10m², espessura de 20mm, com execução de taliscas.</t>
  </si>
  <si>
    <t>8.3</t>
  </si>
  <si>
    <t xml:space="preserve">Emboço, para recebimento de cerâmica, em argamassa traço 1:2:8, preparo mecânico com betoneira 400l, aplicado manualmente em faces internas de paredes de ambientes com área maior que 10m²  </t>
  </si>
  <si>
    <t>8.4</t>
  </si>
  <si>
    <t>Revestimento cerâmico para paredes internas com placas tipo grês ou semi-grês de dimensões 20x20 cm aplicadas em ambientes de área maior que 5 m² na altura inteira das paredes.</t>
  </si>
  <si>
    <t>8.5</t>
  </si>
  <si>
    <t>Aplicação e lixamento de massa látex em paredes, duas demãos</t>
  </si>
  <si>
    <t>8.6</t>
  </si>
  <si>
    <t>Aplicação manual de pintura com tinta látex acrílica em paredes, duas demãos.</t>
  </si>
  <si>
    <t>8.7</t>
  </si>
  <si>
    <t>Peitoril em marmore branco, largura de 15cm, assentado com argamassa traco 1:4 (cimento e areia media), preparo manual da argamassa.</t>
  </si>
  <si>
    <t>8.8</t>
  </si>
  <si>
    <t>Aplicação manual de pintura com tinta texturizada acrílica em paredes externas de casas, duas cores.</t>
  </si>
  <si>
    <t>TETO</t>
  </si>
  <si>
    <t>8.10</t>
  </si>
  <si>
    <t>Chapisco aplicado no teto, com rolo para textura acrílica. Argamassa traço 1:4 e emulsão polimérica (adesivo) com preparo em betoneira 400l.</t>
  </si>
  <si>
    <t>8.11</t>
  </si>
  <si>
    <t>Massa única, para recebimento de pintura, em argamassa traço 1:2:8, preparo mecânico com betoneira 400l, aplicada manualmente em teto, espessura de 10mm, com execução de taliscas.</t>
  </si>
  <si>
    <t>8.12</t>
  </si>
  <si>
    <t>Aplicação e lixamento de massa látex em teto, duas demãos.</t>
  </si>
  <si>
    <t>8.13</t>
  </si>
  <si>
    <t>Aplicação manual de pintura com tinta látex PVA em teto, duas demãos.</t>
  </si>
  <si>
    <t>8.14</t>
  </si>
  <si>
    <t>Forro em placas de gesso, para ambientes comerciais.</t>
  </si>
  <si>
    <t>MURO DE FECHAMENTO DO RESERV. REAPROVEITAMENTO DE ÁGUA</t>
  </si>
  <si>
    <t>8.15</t>
  </si>
  <si>
    <t>Chapisco aplicado tanto em pilares e vigas de concreto como em alvenaria de fachada sem presença de vãos, com colher de pedreiro. Argamassa traço 1:3 com preparo em betoneira 400l.</t>
  </si>
  <si>
    <t>8.16</t>
  </si>
  <si>
    <t>Emboço ou massa única em argamassa traço 1:2:8, preparo mecânico com betoneira 400 l, aplicada manualmente em panos cegos de fachada (sem presença de vãos), espessura de 25 mm.</t>
  </si>
  <si>
    <t>8.17</t>
  </si>
  <si>
    <t>Aplicação manual de pintura com tinta texturizada acrílica em paredes externas de casas, uma cor.</t>
  </si>
  <si>
    <t>9</t>
  </si>
  <si>
    <t>ESQUADRIAS</t>
  </si>
  <si>
    <t>MADEIRA</t>
  </si>
  <si>
    <t>9.1</t>
  </si>
  <si>
    <t>Porta de madeira para verniz, semi-oca (leve ou média), 80x210cm, espessura de 3,5cm, incluso dobradiças fornecimento e instalação.</t>
  </si>
  <si>
    <t>Und</t>
  </si>
  <si>
    <t>9.2</t>
  </si>
  <si>
    <t>Porta de madeira para verniz, semi-oca (leve ou média), 90x210cm, espessura de 3,5cm, incluso dobradiças fornecimento e instalação.</t>
  </si>
  <si>
    <t>9.3</t>
  </si>
  <si>
    <t>Porta de madeira para pintura, semi-oca (leve ou média), 1000x210cm, espessura de 3,5cm, incluso dobradiças - fornecimento e instalação.</t>
  </si>
  <si>
    <t>9.4</t>
  </si>
  <si>
    <t>Fechadura de embutir com cilindro, externa, completa, acabamento padrão popular, incluso execução de furo - fornecimento e instalação.</t>
  </si>
  <si>
    <t>9.5</t>
  </si>
  <si>
    <t>Porta madeira correr, folha média (NBR 15930), e=35 mm, 0,9m x 2,10m.</t>
  </si>
  <si>
    <t>9.6</t>
  </si>
  <si>
    <t>Porta de madeira para pintura, semi-oca (leve ou média), 1200x210cm, espessura de 3,5cm, incluso dobradiças - fornecimento e instalação</t>
  </si>
  <si>
    <t>9.7</t>
  </si>
  <si>
    <t>Pintura esmalte para madeira, duas demãos, incluso aparelhamento com fundo nivelador branco fosco</t>
  </si>
  <si>
    <t>ALUMÍNIO</t>
  </si>
  <si>
    <t>9.8</t>
  </si>
  <si>
    <t>Janela de alumínio maxim-ar, fixação com parafuso sobre contramarco (exclusive contramarco), com vidros, padronizada.</t>
  </si>
  <si>
    <t>9.9</t>
  </si>
  <si>
    <t>Janela veneziana alumínio – fixo.</t>
  </si>
  <si>
    <t>9.10</t>
  </si>
  <si>
    <t>Porta em alumínio de abrir tipo veneziana com guarnição, fixação com parafusos - fornecimento e instalação.</t>
  </si>
  <si>
    <t>9.11</t>
  </si>
  <si>
    <t>Portao de ferro com vara 1/2", com requadro</t>
  </si>
  <si>
    <t>9.12</t>
  </si>
  <si>
    <t>Fundo preparador primer a base de epoxi, para estrutura metalica, uma demão, espessura de 25 micra.</t>
  </si>
  <si>
    <t>9.13</t>
  </si>
  <si>
    <t>Pintura esmalte alto brilho, duas demãos, sobre superfície metálica</t>
  </si>
  <si>
    <t>VIDRO</t>
  </si>
  <si>
    <t>9.14</t>
  </si>
  <si>
    <t>Porta de vidro temperado, 0,9 x 2,10m, espessura 10mm, inclusive acessórios</t>
  </si>
  <si>
    <t>9.15</t>
  </si>
  <si>
    <t>Porta de vidro temperado, 0,8 x 2,10m, espessura 10mm, inclusive acessórios</t>
  </si>
  <si>
    <t>9.16</t>
  </si>
  <si>
    <t>Vidro temperado incolor, espessura 10mm, fornecimento e instalação, inclusive massa para vedação</t>
  </si>
  <si>
    <t>10</t>
  </si>
  <si>
    <t>INSTALAÇÕES ELÉTRICAS</t>
  </si>
  <si>
    <t>10.1</t>
  </si>
  <si>
    <t>Ponto de tomada residencial incluindo tomada 10A/250V, caixa elétrica, eletroduto, cabo, rasgo, quebra e chumbamento</t>
  </si>
  <si>
    <t>10.2</t>
  </si>
  <si>
    <t>Ponto de tomada residencial incluindo tomada 20A/250V, caixa elétrica, eletroduto, cabo, rasgo, quebra e chumbamento</t>
  </si>
  <si>
    <t>10.3</t>
  </si>
  <si>
    <t>Ponto de iluminação residencial incluindo interruptor simples, caixa elétrica, eletroduto, cabo, rasgo, quebra e chumbamento (excluindo luminária e lâmpada)</t>
  </si>
  <si>
    <t>10.4</t>
  </si>
  <si>
    <t>Ponto de iluminação residencial incluindo interruptor simples (2 módulos), caixa elétrica, eletroduto, cabo, rasgo, quebra e chumbamento (excluindo luminária e lâmpada)</t>
  </si>
  <si>
    <t>10.5</t>
  </si>
  <si>
    <t>Ponto de iluminação residencial incluindo interruptor paralelo (3 módulos), caixa elétrica, eletroduto, cabo, rasgo, quebra e chumbamento (excluindo luminária e lâmpada)</t>
  </si>
  <si>
    <t>10.6</t>
  </si>
  <si>
    <t>Luminária tipo calha de sobrepor para lâmpada fluorescente 2x20W, completa, inclusive reator eletrônico e lampadas</t>
  </si>
  <si>
    <t>10.7</t>
  </si>
  <si>
    <t>Luminária tipo calha de sobrepor para lâmpada fluorescente 1x20W, completa, inclusive reator eletrônico e lampadas</t>
  </si>
  <si>
    <t>10.8</t>
  </si>
  <si>
    <t>Arandela tipo tartaruga para área externa em alumínio, com grade, inclusive lâmpada</t>
  </si>
  <si>
    <t>10.9</t>
  </si>
  <si>
    <t>Luminária de emergência com 31 leds c/ autonomia de 1 hora</t>
  </si>
  <si>
    <t>10.10</t>
  </si>
  <si>
    <t>Refletor retangular fechado com lampada vapor metálico 150W</t>
  </si>
  <si>
    <t>10.11</t>
  </si>
  <si>
    <t>Rele fotoelétrico p/ comando de iluminação externa 220V/1000W - fornecimento e instalação</t>
  </si>
  <si>
    <t>10.12</t>
  </si>
  <si>
    <t>Entrada de energia aérea trifásica 50A com poste de concreto, inclusive cabeamento, caixa de proteção para medidor e aterramento</t>
  </si>
  <si>
    <t>CJ</t>
  </si>
  <si>
    <t>10.13</t>
  </si>
  <si>
    <t>Caixa de passagem 30x30x40 fundo brita c/ tampa</t>
  </si>
  <si>
    <t>10.14</t>
  </si>
  <si>
    <t>Quadro de distribuição de energia de embutir, em chapa metálica, para 18 disjuntores termomagnéticos monopolares, com barramento trifásico e neutro, fornecimento e instalação</t>
  </si>
  <si>
    <t>10.15</t>
  </si>
  <si>
    <t>Para-raio tipo Franklin 350mm, latão cromado, para descida de 02 cabos, com suportes e conectores para cabo terra, inclusive mastro e base</t>
  </si>
  <si>
    <t>10.16</t>
  </si>
  <si>
    <t>Disjuntor termomagnético tripolar padrão nema (americano) 10A a 50A 240V, fornecimento e instalação</t>
  </si>
  <si>
    <t>10.17</t>
  </si>
  <si>
    <t>Disjuntor termomagnético monopolar padrão nema (americano) 10A a 30A 240V, fornecimento e instalação</t>
  </si>
  <si>
    <t>EQUIPAMENTOS LÓGICA E TELEFONIA</t>
  </si>
  <si>
    <t>10.18</t>
  </si>
  <si>
    <t>Ponto de utilização de equipamentos elétricos, residencial, incluindo suporte e placa, caixa elétrica, eletroduto, cabo, rasgo, quebra e chumbamento</t>
  </si>
  <si>
    <t>pt</t>
  </si>
  <si>
    <t>10.19</t>
  </si>
  <si>
    <t>Ponto de telefone, com eletroduto de PVC rígido embutido ø 3/4", inclusive fio</t>
  </si>
  <si>
    <t>10.20</t>
  </si>
  <si>
    <t>Caixa telefônica (400x400x120mm) de embutir</t>
  </si>
  <si>
    <t>11</t>
  </si>
  <si>
    <t>INSTALAÇÕES HIDRÁULICAS</t>
  </si>
  <si>
    <t>LOUÇAS E APARELHOS SANITÁRIOS</t>
  </si>
  <si>
    <t>11.1</t>
  </si>
  <si>
    <t>Vaso sanitário sifonado com caixa acoplada louça branca, incluso engate flexível em plástico branco, 1/2 x 40cm - fornecimento e instalação</t>
  </si>
  <si>
    <t>11.2</t>
  </si>
  <si>
    <t>Kit de acessórios para banheiro em metal cromado, 5 peças, incluso fixação</t>
  </si>
  <si>
    <t>11.3</t>
  </si>
  <si>
    <t>Porta toalha plástico para papel toalha em folha</t>
  </si>
  <si>
    <t>11.4</t>
  </si>
  <si>
    <t>Lavatório louça branca suspenso, 29,5 x 39cm ou equivalente, padrão popular - fornecimento e instalação</t>
  </si>
  <si>
    <t>11.5</t>
  </si>
  <si>
    <t>Tanque de louça branca com coluna, 22l ou equivalente - fornecimento e instalação</t>
  </si>
  <si>
    <t>11.6</t>
  </si>
  <si>
    <t>Bancada em aço inox, dimensões *1,20 x 0,60*m, com 01 cuba, concretada, polida ou escovada, assentada, (exclusive sifão, válvula e torneira)</t>
  </si>
  <si>
    <t>11.7</t>
  </si>
  <si>
    <t>Bancada em aço inox, dimensões *1,60 x 0,60*m, com 01 cuba, concretada, polida ou escovada, assentada, (exclusive sifão, válvula e torneira)</t>
  </si>
  <si>
    <t>11.8</t>
  </si>
  <si>
    <t>Bancada em aço inox, dimensões *2,70 x 0,60*m, com 02 cuba, concretada, polida ou escovada, assentada, (exclusive sifão, válvula e torneira)</t>
  </si>
  <si>
    <t>11.9</t>
  </si>
  <si>
    <t>Bancada/tampo aço inox, largura 60 cm, com rodabanca</t>
  </si>
  <si>
    <t>11.10</t>
  </si>
  <si>
    <t>Barra de apoio para sanitários de deficientes físicos,  l=70 x 70 cm</t>
  </si>
  <si>
    <t>11.11</t>
  </si>
  <si>
    <t>Expurgo em inox</t>
  </si>
  <si>
    <t>11.12</t>
  </si>
  <si>
    <t>Lavatório em inox para escovação, inclusive válvulas e sifões, conf.projeto</t>
  </si>
  <si>
    <t>11.13</t>
  </si>
  <si>
    <t>Torneira cromada de mesa, 1/2" ou 3/4", para lavatório, padrão popular - fornecimento e instalação</t>
  </si>
  <si>
    <t>11.14</t>
  </si>
  <si>
    <t>Torneira cromada 1/2" ou 3/4" para tanque, padrão médio - fornecimento e instalação</t>
  </si>
  <si>
    <t>11.15</t>
  </si>
  <si>
    <t>Torneira cromada tubo móvel, de parede, 1/2" ou 3/4", para pia de cozinha, padrão médio - fornecimento e instalação.</t>
  </si>
  <si>
    <t>11.16</t>
  </si>
  <si>
    <t>Chuveiro elétrico comum tipo ducha</t>
  </si>
  <si>
    <t>REAPROVEITAMENTO DE ÁGUA PLUVIAIS</t>
  </si>
  <si>
    <t>11.17</t>
  </si>
  <si>
    <t>Caixa d´água em polietileno, 3000 litros, com acessórios</t>
  </si>
  <si>
    <t>11.18</t>
  </si>
  <si>
    <t>Torneira de bóia real, roscável, 3/4", fornecida e instalada em reservação de água.</t>
  </si>
  <si>
    <t>11.19</t>
  </si>
  <si>
    <t>Torneira plástica 3/4" para tanque - fornecimento e instalação</t>
  </si>
  <si>
    <t>METAIS, ACESSÓRIOS E EQUIPAMENTOS</t>
  </si>
  <si>
    <t>11.20</t>
  </si>
  <si>
    <t>Registro de pressão bruto, latão, roscável, 3/4, com acabamento e canopla cromados. Fornecido e instalado em ramal de água</t>
  </si>
  <si>
    <t>11.21</t>
  </si>
  <si>
    <t>Válvula descarga 1.1/2" com registro, acabamento em metal cromado</t>
  </si>
  <si>
    <t>11.22</t>
  </si>
  <si>
    <t>Registro de gaveta bruto, latão, roscável, 3/4, com acabamento e canopla cromados. Fornecido e instalado em ramal de água</t>
  </si>
  <si>
    <t>11.23</t>
  </si>
  <si>
    <t>Reservatório d'água de fibra cilíndrico, capacidade 5.000l</t>
  </si>
  <si>
    <t>11.24</t>
  </si>
  <si>
    <t>Torneira de bóia real, roscável, 3/4", fornecida e instalada em reservação de água</t>
  </si>
  <si>
    <t>11.25</t>
  </si>
  <si>
    <t>Luva, em ferro galvanizado, conexão rosqueada, DN 20 (3/4"), instalado em ramais e sub-ramais de gás - fornecimento e instalação</t>
  </si>
  <si>
    <t>11.26</t>
  </si>
  <si>
    <t>Registro de gaveta bruto, latão, roscável, 3/4, fornecido e instalado em ramal de água</t>
  </si>
  <si>
    <t>11.27</t>
  </si>
  <si>
    <t>Caixa sifonada, PVC, DN 100 x 100 x 50 mm, junta elástica, fornecida e instalada em ramal de descarga ou em ramal de esgoto sanitário</t>
  </si>
  <si>
    <t>PONTOS DE HIDRÁULICA</t>
  </si>
  <si>
    <t>11.28</t>
  </si>
  <si>
    <t>Ponto de consumo terminal de água fria (subramal) com tubulação de PVC, DN 25 mm, instalado em ramal de água, inclusos rasgo e chumbamento em alvenaria</t>
  </si>
  <si>
    <t>11.29</t>
  </si>
  <si>
    <t>Ponto de água fria embutido, c/material PVC rígido soldável ø 50mm</t>
  </si>
  <si>
    <t>11.30</t>
  </si>
  <si>
    <t>Ponto de esgoto com tubo de PVC rígido soldável de ø 50 mm (pias de cozinha, máquinas de lavar, etc...)</t>
  </si>
  <si>
    <t>11.31</t>
  </si>
  <si>
    <t>(Composição representativa) do serviço de instalações de Tubo PVC, série n, esgoto predial, 100 mm (instalação Ramal descarga, ramal de esgoto Sanitário, prumada esgoto Sanitário, ventilação ou sub-coletor aéreo), inclusive conexões e cortes, fixações, p/ prédios</t>
  </si>
  <si>
    <t>REDE EXTERNA</t>
  </si>
  <si>
    <t>11.32</t>
  </si>
  <si>
    <t>Caixa de inspeção em alvenaria (60x60x60cm) de tijolo ceramico vazado (9x19x19cm), revestida internamente com barra lisa (cimento e areia, traço 1:4) e=2,0cm, com tampa pré-moldada de concreto e fundo de concreto 15MPa tipo c - escavação e confecção - águas pluviais e esgoto</t>
  </si>
  <si>
    <t>11.33</t>
  </si>
  <si>
    <t>Tubo PVC, serie normal, esgoto predial, DN 75 mm, fornecido e instalado em ramal de descarga ou ramal de esgoto sanitário</t>
  </si>
  <si>
    <t>11.34</t>
  </si>
  <si>
    <t>Tubo PVC, serie normal, esgoto predial, DN 100 mm, fornecido e instalado em ramal de descarga ou ramal de esgoto sanitário</t>
  </si>
  <si>
    <t>12</t>
  </si>
  <si>
    <t>REDE AR COMPRIMIDO</t>
  </si>
  <si>
    <t>12.1</t>
  </si>
  <si>
    <t>Tubo em cobre rígido, DN 15 classe e, sem isolamento, instalado em ramal de distribuição - fornecimento e instalação</t>
  </si>
  <si>
    <t>13</t>
  </si>
  <si>
    <t>COMUNICAÇÃO VISUAL</t>
  </si>
  <si>
    <t>13.1</t>
  </si>
  <si>
    <t>Placa de Identificação em aço esmaltada</t>
  </si>
  <si>
    <t>14</t>
  </si>
  <si>
    <t>DIVERSOS E LIMPEZA DA OBRA</t>
  </si>
  <si>
    <t>14.1</t>
  </si>
  <si>
    <t>Banco de concreto pre-moldado curvo</t>
  </si>
  <si>
    <t>14.2</t>
  </si>
  <si>
    <t>Plantio de grama esmeralda em rolo</t>
  </si>
  <si>
    <t>14.3</t>
  </si>
  <si>
    <t>Limpeza final da obra</t>
  </si>
  <si>
    <t>14.4</t>
  </si>
  <si>
    <t>Carga e descarga mecanizadas de entulho em caminhao basculante 6 m³</t>
  </si>
  <si>
    <t>14.5</t>
  </si>
  <si>
    <t>Transporte com caminhão basculante 6 m³ em rodovia com revestimento primário, dmt 800 a 1.000 m</t>
  </si>
  <si>
    <t>TOTAL  COM BDI INCLUSO</t>
  </si>
  <si>
    <t>QUANTITATIVOS</t>
  </si>
  <si>
    <t>Total</t>
  </si>
  <si>
    <t>Área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</si>
  <si>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</si>
  <si>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</si>
  <si>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</si>
  <si>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</si>
  <si>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</si>
  <si>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</si>
  <si>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</si>
  <si>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</si>
  <si>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</si>
  <si>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SVS CONSTRÇÃO CIVIL E EMPREENDIMENTOS IMOBILIÁRIOS LTDA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</si>
  <si>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</si>
  <si>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</si>
  <si>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</si>
  <si>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</si>
  <si>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</si>
  <si>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</si>
  <si>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-</t>
  </si>
  <si>
    <t>Soma Med. Ant.</t>
  </si>
  <si>
    <t>CONSTRUTORA: SVS CONSTRUÇÃO CIVIL E EMPREENDIMENTOS IMOBILIÁRIOS LTDA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</si>
  <si>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</si>
  <si>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</si>
  <si>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SVS CONSTRUÇÃO CIVIL E EMPREENDIMENTOS IMOBILIARIOS LTDA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</si>
  <si>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</si>
  <si>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</si>
  <si>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</si>
  <si>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</si>
  <si>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</si>
  <si>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</si>
  <si>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</si>
  <si>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</si>
  <si>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</si>
  <si>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</si>
  <si>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</si>
  <si>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CONSTRUÇÃO DA UBS DE BOTAFOGO</t>
  </si>
  <si>
    <t>Reaterro interno (edificacoes) compactado manualmente</t>
  </si>
  <si>
    <t>und</t>
  </si>
  <si>
    <t>Forma tábua p/ concreto em fundação radier c/ reaproveitamento 5x.</t>
  </si>
  <si>
    <t>Fornecimento e lançamento de brita nº2 (h = 10 cm)</t>
  </si>
  <si>
    <t>0001/2018</t>
  </si>
  <si>
    <t>TP 002/2018</t>
  </si>
  <si>
    <t>Quantitativo levantado através do projeto.</t>
  </si>
  <si>
    <t>Quantidade  =</t>
  </si>
  <si>
    <t>QUANT.</t>
  </si>
  <si>
    <t>TOMADA DE PEÇO: TP 002/2018</t>
  </si>
  <si>
    <t>OBRA: CONSTRUÇÃO DA UBSF DE BOTAFOGO</t>
  </si>
  <si>
    <t>ORDEM DE SERVIÇO: 001/2018</t>
  </si>
  <si>
    <t>11.20 Registro de pressão bruto, latão, roscável, 3/4, com acabamento e canopla cromados. Fornecido e instalado em ramal de água</t>
  </si>
  <si>
    <t>11.26 - Registro de gaveta bruto, latão, roscável, 3/4, fornecido e instalado em ramal de água</t>
  </si>
  <si>
    <t>FOTO 09 Execução de cocretagem de Laje</t>
  </si>
  <si>
    <t>Inalação</t>
  </si>
  <si>
    <t>Banheiros Frontal</t>
  </si>
  <si>
    <t>Recepção</t>
  </si>
  <si>
    <t>Recepção (superior)</t>
  </si>
  <si>
    <t>Contorno</t>
  </si>
  <si>
    <t>Consultório</t>
  </si>
  <si>
    <t>Odontologia</t>
  </si>
  <si>
    <t>Medicamentos</t>
  </si>
  <si>
    <t>Consultorio</t>
  </si>
  <si>
    <t>Banheiro</t>
  </si>
  <si>
    <t>Observação</t>
  </si>
  <si>
    <t>Sala de ativ.</t>
  </si>
  <si>
    <t>Corredor</t>
  </si>
  <si>
    <t>Vacinas</t>
  </si>
  <si>
    <t>Curativos</t>
  </si>
  <si>
    <t>Sanitarios</t>
  </si>
  <si>
    <t>DML</t>
  </si>
  <si>
    <t>Sala de Esterilização</t>
  </si>
  <si>
    <t>Expurgo</t>
  </si>
  <si>
    <t>Almoxarifado</t>
  </si>
  <si>
    <t>Residuos</t>
  </si>
  <si>
    <t>Administração</t>
  </si>
  <si>
    <t>Copa</t>
  </si>
  <si>
    <t>Muro</t>
  </si>
  <si>
    <t>Larg.</t>
  </si>
  <si>
    <t>Quant.</t>
  </si>
  <si>
    <t>m  x</t>
  </si>
  <si>
    <t xml:space="preserve">und = </t>
  </si>
  <si>
    <t>TOTAL DOS DESCONTOS =</t>
  </si>
  <si>
    <t>5.0 ALVENARIA - VEDAÇÃO</t>
  </si>
  <si>
    <t>5.1 Alvenaria de vedação de blocos cerâmicos furados na horizontal de 9x19x19cm (espessura 9cm) de paredes com área líquida maior ou igual a 6m² com vãos e argamassa de assentamento com preparo em betoneira.</t>
  </si>
  <si>
    <t>8.0 REVESTIMENTO</t>
  </si>
  <si>
    <t>8.1 - Chapisco aplicado tanto em pilares e vigas de concreto como em alvenarias de paredes internas, com colher de pedreiro. Argamassa traço 1:3 com preparo em betoneira 400l</t>
  </si>
  <si>
    <t>A área adotada para o chapisco será 2x a área de alvenaria.</t>
  </si>
  <si>
    <t xml:space="preserve">Área </t>
  </si>
  <si>
    <t>Comp.</t>
  </si>
  <si>
    <t>Comp</t>
  </si>
  <si>
    <t>Larg</t>
  </si>
  <si>
    <t>Qdt.</t>
  </si>
  <si>
    <t>Janela - JA02</t>
  </si>
  <si>
    <t>und  =</t>
  </si>
  <si>
    <t>Porta de Madeira - PM02</t>
  </si>
  <si>
    <t>Total Descontos  =</t>
  </si>
  <si>
    <t>Porta de Madeira - PM05</t>
  </si>
  <si>
    <t>BM05</t>
  </si>
  <si>
    <t>Unidade Administrativa: Secretaria de Desenvolvimento Urbano</t>
  </si>
  <si>
    <t>BM 05</t>
  </si>
  <si>
    <t>3.1 Trama de madeira composta por ripas, caibros e terças para telhados de mais de 2 águas para telha de encaixe de cerâmica ou de concreto, incluso transporte vertical</t>
  </si>
  <si>
    <t>3.0 COBERTA</t>
  </si>
  <si>
    <t>Telhado 01</t>
  </si>
  <si>
    <t>Telhado 02</t>
  </si>
  <si>
    <t>Telhado 03</t>
  </si>
  <si>
    <t>Telhado 04</t>
  </si>
  <si>
    <t>3.3 Cumeeira e espigão para telha cerâmica emboçada com argamassa traço 1:2:9 (cimento, cal e areia), para telhados com mais de 2 águas, incluso transporte vertical</t>
  </si>
  <si>
    <t>Espigão Traseiro</t>
  </si>
  <si>
    <t>Cumieeira</t>
  </si>
  <si>
    <t>3.4 Calha em chapa de aço galvanizado número 24, desenvolvimento de 50 cm, incluso transporte vertical</t>
  </si>
  <si>
    <t>Calha 01</t>
  </si>
  <si>
    <t>Calha 02</t>
  </si>
  <si>
    <t>Calha 03</t>
  </si>
  <si>
    <t>Calha 05</t>
  </si>
  <si>
    <t>Calha 04 (em cima dos banheiros)</t>
  </si>
  <si>
    <t>3.5 Rufo em chapa de aço galvanizado número 24, corte de 25 cm, incluso transporte vertical.</t>
  </si>
  <si>
    <t>Rufo Posterior</t>
  </si>
  <si>
    <t>Rufo Lateral</t>
  </si>
  <si>
    <t>Rufo Banheiros</t>
  </si>
  <si>
    <t>Rufo Frontal</t>
  </si>
  <si>
    <t>4.0 FUNDAÇÃO E ESTRUTURA</t>
  </si>
  <si>
    <t>4.8 Laje pré-moldada p/piso, sobrecarga 200kg/m², vãos até 3,50m/e=8cm, c/lajotas e cap.c/conc FCK=20mpa, 4cm, inter-eixo 38cm, c/escoramento (reapr.3x) e ferragem negativa..</t>
  </si>
  <si>
    <t>L1 - Caixa D'água</t>
  </si>
  <si>
    <t>L2 - Caixa D'água</t>
  </si>
  <si>
    <t>3.2 Telhamento com telha cerâmica de encaixe, tipo francesa, com mais de 2 águas, incluso transporte vertical</t>
  </si>
  <si>
    <t xml:space="preserve">Reservatório </t>
  </si>
  <si>
    <t xml:space="preserve">7.0 PAVIMENTAÇÃO </t>
  </si>
  <si>
    <t>7.1 Contrapiso em argamassa traço 1:4 (cimento e areia), preparo manual, aplicado em áreas secas sobre laje, aderido, espessura 2cm</t>
  </si>
  <si>
    <t>Estoque Medicamento</t>
  </si>
  <si>
    <t>Sanitario Masc. PCD</t>
  </si>
  <si>
    <t>Sala de Espera</t>
  </si>
  <si>
    <t>Sanitario Fem. PCD</t>
  </si>
  <si>
    <t>Circulação</t>
  </si>
  <si>
    <t>Sanitario PCD</t>
  </si>
  <si>
    <t>Sala de Curativos</t>
  </si>
  <si>
    <t>Sala Atv. Coletivas</t>
  </si>
  <si>
    <t>Banheiro PCD</t>
  </si>
  <si>
    <t>Esterilização</t>
  </si>
  <si>
    <t>Almoxerifado</t>
  </si>
  <si>
    <t>Banheiro Fem.</t>
  </si>
  <si>
    <t>Adimintração</t>
  </si>
  <si>
    <t>Deposito de Residuos</t>
  </si>
  <si>
    <t>7.2 Execução de passeio (calçada) ou piso de concreto com concreto moldado in loco, feito em obra, acabamento convencional, espessura 6 cm, armado.</t>
  </si>
  <si>
    <t>Calçada Lateral Esq.</t>
  </si>
  <si>
    <t>Área Coberta</t>
  </si>
  <si>
    <t>Calçada Lateral Dir.</t>
  </si>
  <si>
    <t>Cisterna</t>
  </si>
  <si>
    <t>Altura</t>
  </si>
  <si>
    <t>Reservatório</t>
  </si>
  <si>
    <t>Total Bruta  =</t>
  </si>
  <si>
    <t>Janela - JA01</t>
  </si>
  <si>
    <t>Janela - JA03</t>
  </si>
  <si>
    <t>Janela - JA04</t>
  </si>
  <si>
    <t>Janela - JA05</t>
  </si>
  <si>
    <t>Veneziana - W01</t>
  </si>
  <si>
    <t>Conjunto de Vidro com Porta</t>
  </si>
  <si>
    <t>Porta de Madeira - PM01</t>
  </si>
  <si>
    <t>Porta de Madeira - PM03</t>
  </si>
  <si>
    <t>Porta de Madeira - PM04</t>
  </si>
  <si>
    <t>Porta de Aluminio - PA01</t>
  </si>
  <si>
    <t>Porta de Aluminio - PA02</t>
  </si>
  <si>
    <t>Porta de Aluminio - PA03</t>
  </si>
  <si>
    <t>Porta de Aluminio - PA04</t>
  </si>
  <si>
    <t>Porta de Aluminio - PA06</t>
  </si>
  <si>
    <t xml:space="preserve">Sub-Total= </t>
  </si>
  <si>
    <t>Área total  =</t>
  </si>
  <si>
    <t>m²  x</t>
  </si>
  <si>
    <t>Estoque de Medicamentos</t>
  </si>
  <si>
    <t>Atividade Coletiva</t>
  </si>
  <si>
    <t>ADM</t>
  </si>
  <si>
    <t>Recepção e Circulação</t>
  </si>
  <si>
    <t>Total Bruto  =</t>
  </si>
  <si>
    <t xml:space="preserve">8.3 Emboço, para recebimento de cerâmica, em argamassa traço 1:2:8, preparo mecânico com betoneira 400l, aplicado manualmente em faces internas de paredes de ambientes com área maior que 10m²  </t>
  </si>
  <si>
    <t>8.2  Massa única, para recebimento de pintura, em argamassa traço 1:2:8, preparo mecânico com betoneira 400l, aplicada manualmente em faces internas de paredes de ambientes com área menor que 10m2, espessura de 20mm, com execução de taliscas.</t>
  </si>
  <si>
    <t>m  =</t>
  </si>
  <si>
    <t>Sala de Esterelização</t>
  </si>
  <si>
    <t>Depósito De Residuos</t>
  </si>
  <si>
    <t>Banheiro Funcionarios</t>
  </si>
  <si>
    <t>Total  =</t>
  </si>
  <si>
    <t>8.10 Chapisco aplicado no teto, com rolo para textura acrílica. Argamassa traço 1:4 e emulsão polimérica (adesivo) com preparo em betoneira 400l.</t>
  </si>
  <si>
    <t>8.11 Massa única, para recebimento de pintura, em argamassa traço 1:2:8, preparo mecânico com betoneira 400l, aplicada manualmente em teto, espessura de 10mm, com execução de taliscas.</t>
  </si>
  <si>
    <t>1009 dias</t>
  </si>
  <si>
    <t>877 dias</t>
  </si>
  <si>
    <t>Serviço Medido: Estrutura, Coberta, Pavimentação, Alvenaria, Revestimento e Hidráulica.</t>
  </si>
  <si>
    <t>29/09/2020 a 15/03/2021</t>
  </si>
  <si>
    <t>RELATÓRIO FOTOGRÁFICO BM05</t>
  </si>
  <si>
    <t>FOTO 01 - Execução da Trama de Madeira</t>
  </si>
  <si>
    <t>FOTO 02 Execução da Trama de Madeira e Inst. Hidráulica</t>
  </si>
  <si>
    <t xml:space="preserve">FOTO 03 Execução da Calha </t>
  </si>
  <si>
    <t>FOTO 04 Execução de Alvenaria na Caixa D'água</t>
  </si>
  <si>
    <t>FOTO 05 Execução de Alvenaria na Caixa D'água</t>
  </si>
  <si>
    <t>FOTO 06 Posicionando a Caixa D'água</t>
  </si>
  <si>
    <t>FOTO 07 Posicionando a Caixa D'água</t>
  </si>
  <si>
    <t>FOTO 08 Execução da Cobertar em Telhas Cerâmicas</t>
  </si>
  <si>
    <t>FOTO 10 Execução de massa única e calçada</t>
  </si>
  <si>
    <t>FOTO 11 Execução de massa única e calçada</t>
  </si>
  <si>
    <t>FOTO 12 Execução de calçada</t>
  </si>
  <si>
    <t>FOTO 13 Execução de Massa Única no Teto</t>
  </si>
  <si>
    <t>FOTO 14 Execução de Massa Única no Teto</t>
  </si>
  <si>
    <t>FOTO 15 Execução de pontos de hidráulicos</t>
  </si>
  <si>
    <t>FOTO 16 Execução de pontos de hidráulicos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</si>
</sst>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  <numFmt numFmtId="169" formatCode="0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48"/>
      <color rgb="FFFFFFFF"/>
      <name val="Calibri"/>
      <family val="2"/>
    </font>
    <font>
      <b/>
      <sz val="4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418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4" fillId="4" borderId="15" xfId="0" applyNumberFormat="1" applyFont="1" applyFill="1" applyBorder="1" applyAlignment="1">
      <alignment horizontal="right" vertical="center" wrapText="1"/>
    </xf>
    <xf numFmtId="4" fontId="4" fillId="4" borderId="15" xfId="0" applyNumberFormat="1" applyFont="1" applyFill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horizontal="right" vertical="center" wrapText="1"/>
    </xf>
    <xf numFmtId="0" fontId="5" fillId="0" borderId="15" xfId="6" applyFont="1" applyBorder="1"/>
    <xf numFmtId="2" fontId="5" fillId="0" borderId="10" xfId="6" applyNumberFormat="1" applyFont="1" applyBorder="1"/>
    <xf numFmtId="0" fontId="5" fillId="0" borderId="0" xfId="6" applyFont="1" applyBorder="1"/>
    <xf numFmtId="2" fontId="5" fillId="0" borderId="0" xfId="6" applyNumberFormat="1" applyFont="1" applyBorder="1"/>
    <xf numFmtId="0" fontId="5" fillId="0" borderId="11" xfId="6" applyFont="1" applyBorder="1"/>
    <xf numFmtId="2" fontId="5" fillId="0" borderId="11" xfId="6" applyNumberFormat="1" applyFont="1" applyBorder="1"/>
    <xf numFmtId="4" fontId="15" fillId="0" borderId="11" xfId="6" applyNumberFormat="1" applyFont="1" applyBorder="1"/>
    <xf numFmtId="0" fontId="5" fillId="0" borderId="0" xfId="6" applyFont="1" applyAlignment="1">
      <alignment horizontal="left"/>
    </xf>
    <xf numFmtId="164" fontId="5" fillId="5" borderId="15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30" fillId="0" borderId="17" xfId="0" applyFont="1" applyFill="1" applyBorder="1" applyAlignment="1">
      <alignment vertical="top" wrapTex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5" fillId="7" borderId="0" xfId="6" applyFont="1" applyFill="1"/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11" borderId="7" xfId="0" applyFont="1" applyFill="1" applyBorder="1" applyAlignment="1">
      <alignment vertical="top" wrapTex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center" vertical="top" wrapText="1"/>
    </xf>
    <xf numFmtId="2" fontId="29" fillId="0" borderId="10" xfId="0" applyNumberFormat="1" applyFont="1" applyFill="1" applyBorder="1" applyAlignment="1">
      <alignment horizontal="right" vertical="top" indent="1" shrinkToFit="1"/>
    </xf>
    <xf numFmtId="4" fontId="5" fillId="0" borderId="7" xfId="6" applyNumberFormat="1" applyFont="1" applyBorder="1" applyAlignment="1">
      <alignment vertical="center"/>
    </xf>
    <xf numFmtId="4" fontId="15" fillId="0" borderId="7" xfId="6" applyNumberFormat="1" applyFont="1" applyBorder="1" applyAlignment="1">
      <alignment vertical="center"/>
    </xf>
    <xf numFmtId="2" fontId="5" fillId="0" borderId="0" xfId="6" applyNumberFormat="1" applyFont="1" applyBorder="1" applyAlignment="1">
      <alignment vertical="center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5" fillId="7" borderId="7" xfId="6" applyFont="1" applyFill="1" applyBorder="1"/>
    <xf numFmtId="0" fontId="23" fillId="0" borderId="0" xfId="0" applyFont="1" applyFill="1" applyBorder="1" applyAlignment="1">
      <alignment vertical="top" wrapText="1"/>
    </xf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0" fontId="23" fillId="7" borderId="7" xfId="0" applyFont="1" applyFill="1" applyBorder="1" applyAlignment="1">
      <alignment horizontal="center" vertical="top" wrapText="1"/>
    </xf>
    <xf numFmtId="2" fontId="29" fillId="7" borderId="7" xfId="0" applyNumberFormat="1" applyFont="1" applyFill="1" applyBorder="1" applyAlignment="1">
      <alignment horizontal="right" vertical="top" indent="1" shrinkToFit="1"/>
    </xf>
    <xf numFmtId="0" fontId="30" fillId="7" borderId="7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2" borderId="15" xfId="0" applyNumberFormat="1" applyFont="1" applyFill="1" applyBorder="1" applyAlignment="1">
      <alignment horizontal="left" vertical="center"/>
    </xf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5" fillId="5" borderId="15" xfId="0" applyNumberFormat="1" applyFont="1" applyFill="1" applyBorder="1" applyAlignment="1">
      <alignment horizontal="center"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43" fontId="34" fillId="4" borderId="15" xfId="1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0" fontId="35" fillId="4" borderId="15" xfId="0" applyFont="1" applyFill="1" applyBorder="1" applyAlignment="1">
      <alignment vertical="center"/>
    </xf>
    <xf numFmtId="4" fontId="34" fillId="4" borderId="15" xfId="0" applyNumberFormat="1" applyFont="1" applyFill="1" applyBorder="1" applyAlignment="1">
      <alignment vertical="center"/>
    </xf>
    <xf numFmtId="43" fontId="35" fillId="4" borderId="15" xfId="1" applyFont="1" applyFill="1" applyBorder="1" applyAlignment="1">
      <alignment vertical="center"/>
    </xf>
    <xf numFmtId="49" fontId="3" fillId="5" borderId="15" xfId="0" applyNumberFormat="1" applyFont="1" applyFill="1" applyBorder="1" applyAlignment="1">
      <alignment horizontal="left" vertical="center"/>
    </xf>
    <xf numFmtId="43" fontId="34" fillId="0" borderId="15" xfId="1" applyFont="1" applyFill="1" applyBorder="1" applyAlignment="1">
      <alignment vertical="center"/>
    </xf>
    <xf numFmtId="49" fontId="5" fillId="4" borderId="15" xfId="0" applyNumberFormat="1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justify"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right" vertical="top" indent="1" shrinkToFit="1"/>
    </xf>
    <xf numFmtId="0" fontId="30" fillId="0" borderId="0" xfId="0" applyFont="1" applyFill="1" applyBorder="1" applyAlignment="1">
      <alignment vertical="top" wrapText="1"/>
    </xf>
    <xf numFmtId="0" fontId="5" fillId="7" borderId="15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4" fontId="5" fillId="0" borderId="0" xfId="6" applyNumberFormat="1" applyFont="1" applyBorder="1"/>
    <xf numFmtId="0" fontId="5" fillId="0" borderId="0" xfId="6" applyFont="1" applyBorder="1" applyAlignment="1">
      <alignment vertical="center"/>
    </xf>
    <xf numFmtId="4" fontId="5" fillId="0" borderId="0" xfId="6" applyNumberFormat="1" applyFont="1" applyBorder="1" applyAlignment="1">
      <alignment vertical="center"/>
    </xf>
    <xf numFmtId="2" fontId="5" fillId="0" borderId="15" xfId="6" applyNumberFormat="1" applyFont="1" applyBorder="1"/>
    <xf numFmtId="168" fontId="3" fillId="5" borderId="15" xfId="0" applyNumberFormat="1" applyFont="1" applyFill="1" applyBorder="1" applyAlignment="1">
      <alignment vertical="center" wrapText="1"/>
    </xf>
    <xf numFmtId="168" fontId="35" fillId="5" borderId="15" xfId="0" applyNumberFormat="1" applyFont="1" applyFill="1" applyBorder="1"/>
    <xf numFmtId="168" fontId="3" fillId="9" borderId="15" xfId="0" applyNumberFormat="1" applyFont="1" applyFill="1" applyBorder="1" applyAlignment="1">
      <alignment vertical="center"/>
    </xf>
    <xf numFmtId="168" fontId="35" fillId="9" borderId="15" xfId="0" applyNumberFormat="1" applyFont="1" applyFill="1" applyBorder="1"/>
    <xf numFmtId="0" fontId="5" fillId="0" borderId="0" xfId="6" applyFont="1" applyBorder="1" applyAlignment="1">
      <alignment horizontal="center"/>
    </xf>
    <xf numFmtId="2" fontId="5" fillId="0" borderId="11" xfId="6" applyNumberFormat="1" applyFont="1" applyBorder="1" applyAlignment="1">
      <alignment vertical="center"/>
    </xf>
    <xf numFmtId="2" fontId="5" fillId="0" borderId="9" xfId="6" applyNumberFormat="1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5" fillId="0" borderId="0" xfId="4" applyFont="1"/>
    <xf numFmtId="0" fontId="5" fillId="0" borderId="9" xfId="4" applyFont="1" applyBorder="1"/>
    <xf numFmtId="2" fontId="5" fillId="0" borderId="10" xfId="4" applyNumberFormat="1" applyFont="1" applyBorder="1"/>
    <xf numFmtId="0" fontId="5" fillId="0" borderId="10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2" fontId="5" fillId="0" borderId="9" xfId="4" applyNumberFormat="1" applyFont="1" applyBorder="1"/>
    <xf numFmtId="2" fontId="5" fillId="0" borderId="4" xfId="4" applyNumberFormat="1" applyFont="1" applyBorder="1"/>
    <xf numFmtId="2" fontId="5" fillId="0" borderId="6" xfId="4" applyNumberFormat="1" applyFont="1" applyBorder="1"/>
    <xf numFmtId="0" fontId="5" fillId="0" borderId="5" xfId="6" applyFont="1" applyBorder="1" applyAlignment="1">
      <alignment horizontal="center"/>
    </xf>
    <xf numFmtId="0" fontId="5" fillId="0" borderId="4" xfId="4" applyFont="1" applyBorder="1"/>
    <xf numFmtId="0" fontId="5" fillId="0" borderId="6" xfId="4" applyFont="1" applyBorder="1"/>
    <xf numFmtId="4" fontId="15" fillId="0" borderId="5" xfId="6" applyNumberFormat="1" applyFont="1" applyBorder="1"/>
    <xf numFmtId="0" fontId="5" fillId="0" borderId="3" xfId="6" applyFont="1" applyBorder="1" applyAlignment="1">
      <alignment horizontal="center"/>
    </xf>
    <xf numFmtId="2" fontId="5" fillId="0" borderId="9" xfId="6" applyNumberFormat="1" applyFont="1" applyBorder="1"/>
    <xf numFmtId="2" fontId="5" fillId="0" borderId="10" xfId="6" applyNumberFormat="1" applyFont="1" applyBorder="1" applyAlignment="1">
      <alignment horizontal="right"/>
    </xf>
    <xf numFmtId="2" fontId="5" fillId="0" borderId="0" xfId="6" applyNumberFormat="1" applyFont="1" applyBorder="1" applyAlignment="1">
      <alignment horizontal="right"/>
    </xf>
    <xf numFmtId="2" fontId="5" fillId="0" borderId="2" xfId="6" applyNumberFormat="1" applyFont="1" applyBorder="1" applyAlignment="1">
      <alignment horizontal="right"/>
    </xf>
    <xf numFmtId="4" fontId="5" fillId="0" borderId="10" xfId="6" applyNumberFormat="1" applyFont="1" applyBorder="1" applyAlignment="1">
      <alignment vertical="center"/>
    </xf>
    <xf numFmtId="0" fontId="5" fillId="0" borderId="8" xfId="6" applyFont="1" applyBorder="1"/>
    <xf numFmtId="0" fontId="5" fillId="0" borderId="1" xfId="4" applyFont="1" applyBorder="1"/>
    <xf numFmtId="0" fontId="5" fillId="0" borderId="2" xfId="4" applyFont="1" applyBorder="1"/>
    <xf numFmtId="0" fontId="5" fillId="0" borderId="3" xfId="4" applyFont="1" applyBorder="1"/>
    <xf numFmtId="2" fontId="5" fillId="0" borderId="0" xfId="4" applyNumberFormat="1" applyFont="1" applyBorder="1"/>
    <xf numFmtId="0" fontId="5" fillId="0" borderId="0" xfId="4" applyFont="1" applyBorder="1"/>
    <xf numFmtId="0" fontId="5" fillId="0" borderId="5" xfId="4" applyFont="1" applyBorder="1"/>
    <xf numFmtId="0" fontId="5" fillId="0" borderId="8" xfId="4" applyFont="1" applyBorder="1"/>
    <xf numFmtId="0" fontId="5" fillId="0" borderId="11" xfId="4" applyFont="1" applyBorder="1"/>
    <xf numFmtId="0" fontId="5" fillId="0" borderId="10" xfId="4" applyFont="1" applyBorder="1"/>
    <xf numFmtId="2" fontId="5" fillId="0" borderId="11" xfId="4" applyNumberFormat="1" applyFont="1" applyBorder="1"/>
    <xf numFmtId="2" fontId="5" fillId="0" borderId="0" xfId="6" applyNumberFormat="1" applyFont="1" applyAlignment="1">
      <alignment horizontal="left"/>
    </xf>
    <xf numFmtId="2" fontId="5" fillId="0" borderId="9" xfId="6" applyNumberFormat="1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5" fillId="0" borderId="10" xfId="6" applyFont="1" applyBorder="1" applyAlignment="1">
      <alignment horizontal="center"/>
    </xf>
    <xf numFmtId="168" fontId="0" fillId="0" borderId="0" xfId="0" applyNumberFormat="1"/>
    <xf numFmtId="4" fontId="15" fillId="0" borderId="0" xfId="4" applyNumberFormat="1" applyFont="1"/>
    <xf numFmtId="2" fontId="5" fillId="0" borderId="0" xfId="4" applyNumberFormat="1" applyFont="1"/>
    <xf numFmtId="4" fontId="5" fillId="0" borderId="0" xfId="4" applyNumberFormat="1" applyFont="1"/>
    <xf numFmtId="4" fontId="15" fillId="0" borderId="4" xfId="4" applyNumberFormat="1" applyFont="1" applyBorder="1"/>
    <xf numFmtId="4" fontId="15" fillId="0" borderId="5" xfId="4" applyNumberFormat="1" applyFont="1" applyBorder="1"/>
    <xf numFmtId="4" fontId="15" fillId="0" borderId="9" xfId="4" applyNumberFormat="1" applyFont="1" applyBorder="1" applyAlignment="1">
      <alignment horizontal="left"/>
    </xf>
    <xf numFmtId="4" fontId="15" fillId="0" borderId="9" xfId="4" applyNumberFormat="1" applyFont="1" applyBorder="1"/>
    <xf numFmtId="4" fontId="15" fillId="0" borderId="11" xfId="4" applyNumberFormat="1" applyFont="1" applyBorder="1"/>
    <xf numFmtId="0" fontId="5" fillId="0" borderId="15" xfId="4" applyFont="1" applyBorder="1"/>
    <xf numFmtId="4" fontId="5" fillId="0" borderId="9" xfId="4" applyNumberFormat="1" applyFont="1" applyBorder="1"/>
    <xf numFmtId="4" fontId="15" fillId="0" borderId="8" xfId="4" applyNumberFormat="1" applyFont="1" applyBorder="1"/>
    <xf numFmtId="4" fontId="15" fillId="0" borderId="4" xfId="4" applyNumberFormat="1" applyFont="1" applyBorder="1" applyAlignment="1">
      <alignment horizontal="left"/>
    </xf>
    <xf numFmtId="4" fontId="5" fillId="0" borderId="6" xfId="4" applyNumberFormat="1" applyFont="1" applyBorder="1"/>
    <xf numFmtId="4" fontId="15" fillId="0" borderId="15" xfId="4" applyNumberFormat="1" applyFont="1" applyBorder="1" applyAlignment="1">
      <alignment horizontal="left"/>
    </xf>
    <xf numFmtId="4" fontId="15" fillId="0" borderId="13" xfId="4" applyNumberFormat="1" applyFont="1" applyBorder="1" applyAlignment="1">
      <alignment horizontal="left"/>
    </xf>
    <xf numFmtId="4" fontId="15" fillId="0" borderId="12" xfId="4" applyNumberFormat="1" applyFont="1" applyBorder="1" applyAlignment="1">
      <alignment horizontal="left"/>
    </xf>
    <xf numFmtId="0" fontId="5" fillId="0" borderId="14" xfId="4" applyFont="1" applyBorder="1"/>
    <xf numFmtId="4" fontId="15" fillId="0" borderId="1" xfId="4" applyNumberFormat="1" applyFont="1" applyBorder="1"/>
    <xf numFmtId="4" fontId="15" fillId="0" borderId="3" xfId="4" applyNumberFormat="1" applyFont="1" applyBorder="1"/>
    <xf numFmtId="2" fontId="5" fillId="0" borderId="1" xfId="6" applyNumberFormat="1" applyFont="1" applyBorder="1" applyAlignment="1">
      <alignment horizontal="center"/>
    </xf>
    <xf numFmtId="0" fontId="5" fillId="0" borderId="0" xfId="6" applyFont="1" applyAlignment="1"/>
    <xf numFmtId="0" fontId="5" fillId="0" borderId="12" xfId="4" applyFont="1" applyBorder="1"/>
    <xf numFmtId="0" fontId="5" fillId="0" borderId="13" xfId="4" applyFont="1" applyBorder="1"/>
    <xf numFmtId="2" fontId="5" fillId="0" borderId="5" xfId="4" applyNumberFormat="1" applyFont="1" applyBorder="1"/>
    <xf numFmtId="2" fontId="5" fillId="0" borderId="8" xfId="4" applyNumberFormat="1" applyFont="1" applyBorder="1"/>
    <xf numFmtId="2" fontId="5" fillId="0" borderId="1" xfId="4" applyNumberFormat="1" applyFont="1" applyBorder="1"/>
    <xf numFmtId="2" fontId="5" fillId="0" borderId="3" xfId="4" applyNumberFormat="1" applyFont="1" applyBorder="1"/>
    <xf numFmtId="2" fontId="5" fillId="0" borderId="7" xfId="4" applyNumberFormat="1" applyFont="1" applyBorder="1"/>
    <xf numFmtId="169" fontId="5" fillId="0" borderId="9" xfId="4" applyNumberFormat="1" applyFont="1" applyBorder="1"/>
    <xf numFmtId="4" fontId="15" fillId="0" borderId="0" xfId="6" applyNumberFormat="1" applyFont="1" applyBorder="1"/>
    <xf numFmtId="0" fontId="5" fillId="0" borderId="9" xfId="6" applyFont="1" applyBorder="1"/>
    <xf numFmtId="0" fontId="5" fillId="0" borderId="13" xfId="6" applyFont="1" applyBorder="1"/>
    <xf numFmtId="0" fontId="5" fillId="0" borderId="12" xfId="6" applyFont="1" applyBorder="1"/>
    <xf numFmtId="0" fontId="5" fillId="0" borderId="14" xfId="6" applyFont="1" applyBorder="1"/>
    <xf numFmtId="2" fontId="5" fillId="0" borderId="1" xfId="6" applyNumberFormat="1" applyFont="1" applyBorder="1"/>
    <xf numFmtId="0" fontId="5" fillId="0" borderId="2" xfId="6" applyFont="1" applyBorder="1"/>
    <xf numFmtId="2" fontId="5" fillId="0" borderId="2" xfId="6" applyNumberFormat="1" applyFont="1" applyBorder="1"/>
    <xf numFmtId="0" fontId="5" fillId="0" borderId="3" xfId="6" applyFont="1" applyBorder="1"/>
    <xf numFmtId="2" fontId="5" fillId="0" borderId="4" xfId="6" applyNumberFormat="1" applyFont="1" applyBorder="1"/>
    <xf numFmtId="0" fontId="5" fillId="0" borderId="5" xfId="6" applyFont="1" applyBorder="1"/>
    <xf numFmtId="2" fontId="5" fillId="0" borderId="6" xfId="6" applyNumberFormat="1" applyFont="1" applyBorder="1"/>
    <xf numFmtId="0" fontId="5" fillId="0" borderId="10" xfId="6" applyFont="1" applyBorder="1"/>
    <xf numFmtId="2" fontId="5" fillId="0" borderId="5" xfId="6" applyNumberFormat="1" applyFont="1" applyBorder="1"/>
    <xf numFmtId="0" fontId="5" fillId="0" borderId="4" xfId="6" applyFont="1" applyBorder="1"/>
    <xf numFmtId="14" fontId="0" fillId="0" borderId="0" xfId="0" applyNumberFormat="1"/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9" fillId="6" borderId="10" xfId="0" applyNumberFormat="1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4" xfId="3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14" fillId="3" borderId="9" xfId="6" applyFont="1" applyFill="1" applyBorder="1" applyAlignment="1">
      <alignment wrapText="1"/>
    </xf>
    <xf numFmtId="0" fontId="14" fillId="3" borderId="10" xfId="6" applyFont="1" applyFill="1" applyBorder="1" applyAlignment="1">
      <alignment wrapText="1"/>
    </xf>
    <xf numFmtId="0" fontId="14" fillId="3" borderId="11" xfId="6" applyFont="1" applyFill="1" applyBorder="1" applyAlignment="1">
      <alignment wrapText="1"/>
    </xf>
    <xf numFmtId="4" fontId="5" fillId="0" borderId="9" xfId="6" applyNumberFormat="1" applyFont="1" applyBorder="1" applyAlignment="1">
      <alignment horizontal="center" vertical="center"/>
    </xf>
    <xf numFmtId="4" fontId="5" fillId="0" borderId="11" xfId="6" applyNumberFormat="1" applyFont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5" fillId="0" borderId="9" xfId="4" applyFont="1" applyBorder="1" applyAlignment="1">
      <alignment horizontal="center"/>
    </xf>
    <xf numFmtId="0" fontId="5" fillId="0" borderId="11" xfId="4" applyFont="1" applyBorder="1" applyAlignment="1">
      <alignment horizontal="center"/>
    </xf>
    <xf numFmtId="4" fontId="5" fillId="0" borderId="1" xfId="6" applyNumberFormat="1" applyFont="1" applyBorder="1" applyAlignment="1">
      <alignment horizontal="center"/>
    </xf>
    <xf numFmtId="4" fontId="5" fillId="0" borderId="3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0" fontId="5" fillId="0" borderId="9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5" fillId="0" borderId="10" xfId="4" applyFont="1" applyBorder="1" applyAlignment="1">
      <alignment horizont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0" fontId="23" fillId="8" borderId="9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39" fillId="8" borderId="1" xfId="0" applyFont="1" applyFill="1" applyBorder="1" applyAlignment="1">
      <alignment horizontal="center" vertical="center" wrapText="1"/>
    </xf>
    <xf numFmtId="0" fontId="40" fillId="8" borderId="2" xfId="0" applyFont="1" applyFill="1" applyBorder="1" applyAlignment="1">
      <alignment horizontal="center" vertical="center" wrapText="1"/>
    </xf>
    <xf numFmtId="0" fontId="40" fillId="8" borderId="3" xfId="0" applyFont="1" applyFill="1" applyBorder="1" applyAlignment="1">
      <alignment horizontal="center" vertical="center" wrapText="1"/>
    </xf>
    <xf numFmtId="0" fontId="40" fillId="8" borderId="4" xfId="0" applyFont="1" applyFill="1" applyBorder="1" applyAlignment="1">
      <alignment horizontal="center" vertical="center" wrapText="1"/>
    </xf>
    <xf numFmtId="0" fontId="40" fillId="8" borderId="0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40" fillId="8" borderId="6" xfId="0" applyFont="1" applyFill="1" applyBorder="1" applyAlignment="1">
      <alignment horizontal="center" vertical="center" wrapText="1"/>
    </xf>
    <xf numFmtId="0" fontId="40" fillId="8" borderId="7" xfId="0" applyFont="1" applyFill="1" applyBorder="1" applyAlignment="1">
      <alignment horizontal="center" vertical="center" wrapText="1"/>
    </xf>
    <xf numFmtId="0" fontId="40" fillId="8" borderId="8" xfId="0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horizontal="center" vertical="top" wrapText="1"/>
    </xf>
    <xf numFmtId="0" fontId="21" fillId="6" borderId="9" xfId="6" applyFont="1" applyFill="1" applyBorder="1"/>
    <xf numFmtId="0" fontId="21" fillId="6" borderId="10" xfId="6" applyFont="1" applyFill="1" applyBorder="1"/>
    <xf numFmtId="0" fontId="14" fillId="3" borderId="9" xfId="6" applyFont="1" applyFill="1" applyBorder="1" applyAlignment="1">
      <alignment vertical="center" wrapText="1"/>
    </xf>
    <xf numFmtId="0" fontId="14" fillId="3" borderId="10" xfId="6" applyFont="1" applyFill="1" applyBorder="1" applyAlignment="1">
      <alignment vertical="center" wrapText="1"/>
    </xf>
    <xf numFmtId="0" fontId="14" fillId="3" borderId="11" xfId="6" applyFont="1" applyFill="1" applyBorder="1" applyAlignment="1">
      <alignment vertical="center" wrapText="1"/>
    </xf>
    <xf numFmtId="0" fontId="5" fillId="0" borderId="10" xfId="6" applyFont="1" applyBorder="1" applyAlignment="1">
      <alignment horizontal="center"/>
    </xf>
    <xf numFmtId="4" fontId="5" fillId="0" borderId="9" xfId="6" applyNumberFormat="1" applyFont="1" applyBorder="1" applyAlignment="1">
      <alignment horizontal="center"/>
    </xf>
    <xf numFmtId="4" fontId="5" fillId="0" borderId="11" xfId="6" applyNumberFormat="1" applyFont="1" applyBorder="1" applyAlignment="1">
      <alignment horizontal="center"/>
    </xf>
    <xf numFmtId="0" fontId="23" fillId="0" borderId="11" xfId="0" applyFont="1" applyFill="1" applyBorder="1" applyAlignment="1">
      <alignment horizontal="center" vertical="top" wrapText="1"/>
    </xf>
    <xf numFmtId="2" fontId="5" fillId="0" borderId="9" xfId="6" applyNumberFormat="1" applyFont="1" applyBorder="1" applyAlignment="1">
      <alignment horizontal="center"/>
    </xf>
    <xf numFmtId="2" fontId="5" fillId="0" borderId="11" xfId="6" applyNumberFormat="1" applyFont="1" applyBorder="1" applyAlignment="1">
      <alignment horizontal="center"/>
    </xf>
    <xf numFmtId="4" fontId="5" fillId="0" borderId="1" xfId="4" applyNumberFormat="1" applyFont="1" applyBorder="1" applyAlignment="1">
      <alignment horizontal="center"/>
    </xf>
    <xf numFmtId="4" fontId="5" fillId="0" borderId="3" xfId="4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8" fillId="0" borderId="15" xfId="0" applyFont="1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</cellXfs>
  <cellStyles count="7"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Separador de milhares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485776</xdr:colOff>
      <xdr:row>5</xdr:row>
      <xdr:rowOff>43834</xdr:rowOff>
    </xdr:from>
    <xdr:to>
      <xdr:col>5</xdr:col>
      <xdr:colOff>476250</xdr:colOff>
      <xdr:row>19</xdr:row>
      <xdr:rowOff>114300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3328" b="11942"/>
        <a:stretch/>
      </xdr:blipFill>
      <xdr:spPr>
        <a:xfrm>
          <a:off x="485776" y="1996459"/>
          <a:ext cx="3171824" cy="2737466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257175</xdr:colOff>
      <xdr:row>5</xdr:row>
      <xdr:rowOff>22284</xdr:rowOff>
    </xdr:from>
    <xdr:to>
      <xdr:col>11</xdr:col>
      <xdr:colOff>447675</xdr:colOff>
      <xdr:row>19</xdr:row>
      <xdr:rowOff>177982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19471"/>
        <a:stretch/>
      </xdr:blipFill>
      <xdr:spPr>
        <a:xfrm>
          <a:off x="4876800" y="1974909"/>
          <a:ext cx="2628900" cy="2822698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21</xdr:row>
      <xdr:rowOff>22557</xdr:rowOff>
    </xdr:from>
    <xdr:to>
      <xdr:col>5</xdr:col>
      <xdr:colOff>342900</xdr:colOff>
      <xdr:row>37</xdr:row>
      <xdr:rowOff>142875</xdr:rowOff>
    </xdr:to>
    <xdr:pic>
      <xdr:nvPicPr>
        <xdr:cNvPr id="6" name="Imagem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21052"/>
        <a:stretch/>
      </xdr:blipFill>
      <xdr:spPr>
        <a:xfrm>
          <a:off x="514350" y="5032707"/>
          <a:ext cx="3009900" cy="3168318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39</xdr:row>
      <xdr:rowOff>39538</xdr:rowOff>
    </xdr:from>
    <xdr:to>
      <xdr:col>11</xdr:col>
      <xdr:colOff>485775</xdr:colOff>
      <xdr:row>55</xdr:row>
      <xdr:rowOff>142876</xdr:rowOff>
    </xdr:to>
    <xdr:pic>
      <xdr:nvPicPr>
        <xdr:cNvPr id="7" name="Imagem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25708"/>
        <a:stretch/>
      </xdr:blipFill>
      <xdr:spPr>
        <a:xfrm>
          <a:off x="4362450" y="8488213"/>
          <a:ext cx="3181350" cy="3151338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22</xdr:row>
      <xdr:rowOff>19050</xdr:rowOff>
    </xdr:from>
    <xdr:to>
      <xdr:col>12</xdr:col>
      <xdr:colOff>412749</xdr:colOff>
      <xdr:row>37</xdr:row>
      <xdr:rowOff>57149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219575" y="5219700"/>
          <a:ext cx="3860799" cy="289559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39</xdr:row>
      <xdr:rowOff>47626</xdr:rowOff>
    </xdr:from>
    <xdr:to>
      <xdr:col>4</xdr:col>
      <xdr:colOff>533399</xdr:colOff>
      <xdr:row>55</xdr:row>
      <xdr:rowOff>123825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62000" y="8496301"/>
          <a:ext cx="2343149" cy="3124199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285751</xdr:colOff>
      <xdr:row>57</xdr:row>
      <xdr:rowOff>60325</xdr:rowOff>
    </xdr:from>
    <xdr:to>
      <xdr:col>5</xdr:col>
      <xdr:colOff>76200</xdr:colOff>
      <xdr:row>73</xdr:row>
      <xdr:rowOff>161924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95351" y="11947525"/>
          <a:ext cx="2362199" cy="3149599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381001</xdr:colOff>
      <xdr:row>57</xdr:row>
      <xdr:rowOff>50801</xdr:rowOff>
    </xdr:from>
    <xdr:to>
      <xdr:col>11</xdr:col>
      <xdr:colOff>304800</xdr:colOff>
      <xdr:row>73</xdr:row>
      <xdr:rowOff>152399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000626" y="11938001"/>
          <a:ext cx="2362199" cy="3149598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75</xdr:row>
      <xdr:rowOff>85725</xdr:rowOff>
    </xdr:from>
    <xdr:to>
      <xdr:col>5</xdr:col>
      <xdr:colOff>467354</xdr:colOff>
      <xdr:row>91</xdr:row>
      <xdr:rowOff>133350</xdr:rowOff>
    </xdr:to>
    <xdr:pic>
      <xdr:nvPicPr>
        <xdr:cNvPr id="12" name="Imagem 11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5701"/>
        <a:stretch/>
      </xdr:blipFill>
      <xdr:spPr>
        <a:xfrm>
          <a:off x="523875" y="15411450"/>
          <a:ext cx="3124829" cy="3095625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209551</xdr:colOff>
      <xdr:row>75</xdr:row>
      <xdr:rowOff>57150</xdr:rowOff>
    </xdr:from>
    <xdr:to>
      <xdr:col>11</xdr:col>
      <xdr:colOff>128587</xdr:colOff>
      <xdr:row>91</xdr:row>
      <xdr:rowOff>152399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829176" y="15382875"/>
          <a:ext cx="2357436" cy="314324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323851</xdr:colOff>
      <xdr:row>93</xdr:row>
      <xdr:rowOff>133349</xdr:rowOff>
    </xdr:from>
    <xdr:to>
      <xdr:col>5</xdr:col>
      <xdr:colOff>45245</xdr:colOff>
      <xdr:row>109</xdr:row>
      <xdr:rowOff>142874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3451" y="18897599"/>
          <a:ext cx="2293144" cy="3057525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93</xdr:row>
      <xdr:rowOff>25402</xdr:rowOff>
    </xdr:from>
    <xdr:to>
      <xdr:col>11</xdr:col>
      <xdr:colOff>114299</xdr:colOff>
      <xdr:row>109</xdr:row>
      <xdr:rowOff>152400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91075" y="18789652"/>
          <a:ext cx="2381249" cy="3174998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111</xdr:row>
      <xdr:rowOff>50801</xdr:rowOff>
    </xdr:from>
    <xdr:to>
      <xdr:col>5</xdr:col>
      <xdr:colOff>257175</xdr:colOff>
      <xdr:row>127</xdr:row>
      <xdr:rowOff>152400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76325" y="22253576"/>
          <a:ext cx="2362200" cy="3149599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238125</xdr:colOff>
      <xdr:row>111</xdr:row>
      <xdr:rowOff>92074</xdr:rowOff>
    </xdr:from>
    <xdr:to>
      <xdr:col>11</xdr:col>
      <xdr:colOff>152400</xdr:colOff>
      <xdr:row>127</xdr:row>
      <xdr:rowOff>180974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857750" y="22294849"/>
          <a:ext cx="2352675" cy="31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333376</xdr:colOff>
      <xdr:row>129</xdr:row>
      <xdr:rowOff>22227</xdr:rowOff>
    </xdr:from>
    <xdr:to>
      <xdr:col>5</xdr:col>
      <xdr:colOff>95250</xdr:colOff>
      <xdr:row>145</xdr:row>
      <xdr:rowOff>85725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2976" y="25663527"/>
          <a:ext cx="2333624" cy="3111498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190501</xdr:colOff>
      <xdr:row>129</xdr:row>
      <xdr:rowOff>85725</xdr:rowOff>
    </xdr:from>
    <xdr:to>
      <xdr:col>12</xdr:col>
      <xdr:colOff>122599</xdr:colOff>
      <xdr:row>145</xdr:row>
      <xdr:rowOff>104774</xdr:rowOff>
    </xdr:to>
    <xdr:pic>
      <xdr:nvPicPr>
        <xdr:cNvPr id="28" name="Imagem 27"/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2812"/>
        <a:stretch/>
      </xdr:blipFill>
      <xdr:spPr>
        <a:xfrm>
          <a:off x="4810126" y="25727025"/>
          <a:ext cx="2980098" cy="30670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15">
          <cell r="J15">
            <v>279.68</v>
          </cell>
        </row>
        <row r="20">
          <cell r="J20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40">
          <cell r="J40">
            <v>0</v>
          </cell>
        </row>
        <row r="56">
          <cell r="J56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8">
          <cell r="J88">
            <v>0</v>
          </cell>
        </row>
        <row r="89">
          <cell r="J89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9">
          <cell r="J159">
            <v>0</v>
          </cell>
        </row>
        <row r="160">
          <cell r="J160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78">
          <cell r="J178">
            <v>0</v>
          </cell>
        </row>
        <row r="181">
          <cell r="J181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2"/>
  <sheetViews>
    <sheetView tabSelected="1" view="pageBreakPreview" zoomScale="90" zoomScaleNormal="90" zoomScaleSheetLayoutView="90" workbookViewId="0">
      <selection activeCell="E6" sqref="E6"/>
    </sheetView>
  </sheetViews>
  <sheetFormatPr defaultRowHeight="15"/>
  <cols>
    <col min="1" max="1" width="9.28515625" customWidth="1"/>
    <col min="2" max="2" width="72.140625" customWidth="1"/>
    <col min="3" max="3" width="8.28515625" customWidth="1"/>
    <col min="4" max="4" width="11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3.28515625" customWidth="1"/>
    <col min="10" max="10" width="10.42578125" customWidth="1"/>
    <col min="11" max="11" width="9.28515625" customWidth="1"/>
    <col min="12" max="12" width="14" customWidth="1"/>
    <col min="13" max="13" width="13.140625" customWidth="1"/>
    <col min="14" max="14" width="14.85546875" customWidth="1"/>
    <col min="15" max="15" width="14.28515625" customWidth="1"/>
    <col min="17" max="17" width="13.5703125" bestFit="1" customWidth="1"/>
    <col min="19" max="19" width="11.5703125" bestFit="1" customWidth="1"/>
  </cols>
  <sheetData>
    <row r="1" spans="1:19" ht="24.75" customHeight="1">
      <c r="A1" s="313"/>
      <c r="B1" s="314"/>
      <c r="C1" s="320" t="s">
        <v>405</v>
      </c>
      <c r="D1" s="320"/>
      <c r="E1" s="320"/>
      <c r="F1" s="320"/>
      <c r="G1" s="320"/>
      <c r="H1" s="320"/>
      <c r="I1" s="320"/>
      <c r="J1" s="321" t="s">
        <v>319</v>
      </c>
      <c r="K1" s="321"/>
      <c r="L1" s="321"/>
      <c r="M1" s="321"/>
      <c r="N1" s="321"/>
      <c r="O1" s="321"/>
    </row>
    <row r="2" spans="1:19" ht="43.5" customHeight="1">
      <c r="A2" s="315"/>
      <c r="B2" s="316"/>
      <c r="C2" s="320"/>
      <c r="D2" s="320"/>
      <c r="E2" s="320"/>
      <c r="F2" s="320"/>
      <c r="G2" s="320"/>
      <c r="H2" s="320"/>
      <c r="I2" s="320"/>
      <c r="J2" s="322">
        <f>M187</f>
        <v>69006.37</v>
      </c>
      <c r="K2" s="323"/>
      <c r="L2" s="323"/>
      <c r="M2" s="323"/>
      <c r="N2" s="323"/>
      <c r="O2" s="323"/>
    </row>
    <row r="3" spans="1:19">
      <c r="A3" s="292" t="s">
        <v>406</v>
      </c>
      <c r="B3" s="293"/>
      <c r="C3" s="294" t="s">
        <v>315</v>
      </c>
      <c r="D3" s="294"/>
      <c r="E3" s="189" t="s">
        <v>350</v>
      </c>
      <c r="F3" s="190"/>
      <c r="G3" s="190"/>
      <c r="H3" s="190"/>
      <c r="I3" s="191">
        <v>43402</v>
      </c>
      <c r="J3" s="301"/>
      <c r="K3" s="301"/>
      <c r="L3" s="301"/>
      <c r="M3" s="301"/>
      <c r="N3" s="301"/>
      <c r="O3" s="301"/>
    </row>
    <row r="4" spans="1:19">
      <c r="A4" s="87" t="s">
        <v>317</v>
      </c>
      <c r="B4" s="88" t="s">
        <v>405</v>
      </c>
      <c r="C4" s="294" t="s">
        <v>316</v>
      </c>
      <c r="D4" s="294"/>
      <c r="E4" s="296" t="s">
        <v>351</v>
      </c>
      <c r="F4" s="297"/>
      <c r="G4" s="298"/>
      <c r="H4" s="190"/>
      <c r="I4" s="192"/>
      <c r="J4" s="4"/>
      <c r="K4" s="302" t="s">
        <v>324</v>
      </c>
      <c r="L4" s="302"/>
      <c r="M4" s="2"/>
      <c r="N4" s="327" t="s">
        <v>489</v>
      </c>
      <c r="O4" s="328"/>
    </row>
    <row r="5" spans="1:19">
      <c r="A5" s="87" t="s">
        <v>318</v>
      </c>
      <c r="B5" s="87" t="s">
        <v>345</v>
      </c>
      <c r="C5" s="2"/>
      <c r="D5" s="1"/>
      <c r="E5" s="2"/>
      <c r="F5" s="3"/>
      <c r="G5" s="3"/>
      <c r="H5" s="3"/>
      <c r="I5" s="2"/>
      <c r="J5" s="4"/>
      <c r="K5" s="306" t="s">
        <v>325</v>
      </c>
      <c r="L5" s="306"/>
      <c r="M5" s="79"/>
      <c r="N5" s="303" t="s">
        <v>490</v>
      </c>
      <c r="O5" s="303"/>
    </row>
    <row r="6" spans="1:19">
      <c r="A6" s="292" t="s">
        <v>491</v>
      </c>
      <c r="B6" s="292"/>
      <c r="C6" s="292"/>
      <c r="D6" s="1"/>
      <c r="E6" s="2"/>
      <c r="F6" s="3"/>
      <c r="G6" s="3"/>
      <c r="H6" s="3"/>
      <c r="I6" s="2"/>
      <c r="J6" s="4"/>
      <c r="K6" s="324" t="s">
        <v>326</v>
      </c>
      <c r="L6" s="324"/>
      <c r="M6" s="78"/>
      <c r="N6" s="326">
        <v>404076.5</v>
      </c>
      <c r="O6" s="326"/>
    </row>
    <row r="7" spans="1:19">
      <c r="A7" s="292"/>
      <c r="B7" s="292"/>
      <c r="C7" s="292"/>
      <c r="D7" s="6"/>
      <c r="E7" s="5"/>
      <c r="F7" s="7"/>
      <c r="G7" s="7"/>
      <c r="H7" s="7"/>
      <c r="I7" s="5"/>
      <c r="J7" s="8"/>
      <c r="K7" s="306" t="s">
        <v>327</v>
      </c>
      <c r="L7" s="306"/>
      <c r="M7" s="306"/>
      <c r="N7" s="325">
        <f>N187</f>
        <v>192850.99000000005</v>
      </c>
      <c r="O7" s="326"/>
    </row>
    <row r="8" spans="1:19">
      <c r="A8" s="60" t="s">
        <v>320</v>
      </c>
      <c r="B8" s="60" t="s">
        <v>321</v>
      </c>
      <c r="C8" s="60" t="s">
        <v>322</v>
      </c>
      <c r="D8" s="64">
        <v>44103</v>
      </c>
      <c r="E8" s="64">
        <v>44270</v>
      </c>
      <c r="F8" s="61"/>
      <c r="G8" s="61"/>
      <c r="H8" s="61"/>
      <c r="I8" s="62"/>
      <c r="J8" s="63"/>
      <c r="K8" s="307" t="s">
        <v>323</v>
      </c>
      <c r="L8" s="307"/>
      <c r="M8" s="62"/>
      <c r="N8" s="304">
        <f>N6-N7</f>
        <v>211225.50999999995</v>
      </c>
      <c r="O8" s="305"/>
    </row>
    <row r="9" spans="1:19">
      <c r="A9" s="319" t="s">
        <v>4</v>
      </c>
      <c r="B9" s="317" t="s">
        <v>5</v>
      </c>
      <c r="C9" s="310" t="s">
        <v>2</v>
      </c>
      <c r="D9" s="332" t="s">
        <v>3</v>
      </c>
      <c r="E9" s="299" t="s">
        <v>0</v>
      </c>
      <c r="F9" s="299"/>
      <c r="G9" s="300"/>
      <c r="H9" s="299"/>
      <c r="I9" s="299"/>
      <c r="J9" s="299"/>
      <c r="K9" s="329" t="s">
        <v>314</v>
      </c>
      <c r="L9" s="34"/>
      <c r="M9" s="36" t="s">
        <v>1</v>
      </c>
      <c r="N9" s="37"/>
      <c r="O9" s="329" t="s">
        <v>314</v>
      </c>
      <c r="Q9">
        <v>799</v>
      </c>
      <c r="S9" s="291">
        <v>44103</v>
      </c>
    </row>
    <row r="10" spans="1:19" ht="9.75" customHeight="1">
      <c r="A10" s="319"/>
      <c r="B10" s="318"/>
      <c r="C10" s="311"/>
      <c r="D10" s="333"/>
      <c r="E10" s="308" t="s">
        <v>312</v>
      </c>
      <c r="F10" s="35"/>
      <c r="G10" s="295" t="s">
        <v>329</v>
      </c>
      <c r="H10" s="130"/>
      <c r="I10" s="308" t="s">
        <v>313</v>
      </c>
      <c r="J10" s="334" t="s">
        <v>310</v>
      </c>
      <c r="K10" s="330"/>
      <c r="L10" s="310" t="s">
        <v>312</v>
      </c>
      <c r="M10" s="300" t="s">
        <v>313</v>
      </c>
      <c r="N10" s="300" t="s">
        <v>310</v>
      </c>
      <c r="O10" s="330"/>
      <c r="Q10">
        <v>210</v>
      </c>
      <c r="S10" s="291">
        <v>44270</v>
      </c>
    </row>
    <row r="11" spans="1:19" ht="11.25" customHeight="1">
      <c r="A11" s="319"/>
      <c r="B11" s="318"/>
      <c r="C11" s="311"/>
      <c r="D11" s="333"/>
      <c r="E11" s="308"/>
      <c r="F11" s="131"/>
      <c r="G11" s="295"/>
      <c r="H11" s="130"/>
      <c r="I11" s="308"/>
      <c r="J11" s="334"/>
      <c r="K11" s="330"/>
      <c r="L11" s="311"/>
      <c r="M11" s="308"/>
      <c r="N11" s="308"/>
      <c r="O11" s="330"/>
      <c r="Q11">
        <f>SUM(Q9:Q10)</f>
        <v>1009</v>
      </c>
      <c r="S11">
        <f>S10-S9</f>
        <v>167</v>
      </c>
    </row>
    <row r="12" spans="1:19" ht="10.5" customHeight="1">
      <c r="A12" s="310"/>
      <c r="B12" s="318"/>
      <c r="C12" s="311"/>
      <c r="D12" s="333"/>
      <c r="E12" s="308"/>
      <c r="F12" s="132"/>
      <c r="G12" s="295"/>
      <c r="H12" s="133">
        <v>0.94</v>
      </c>
      <c r="I12" s="309"/>
      <c r="J12" s="335"/>
      <c r="K12" s="331"/>
      <c r="L12" s="312"/>
      <c r="M12" s="309"/>
      <c r="N12" s="309"/>
      <c r="O12" s="331"/>
      <c r="S12">
        <f>710+S11</f>
        <v>877</v>
      </c>
    </row>
    <row r="13" spans="1:19">
      <c r="A13" s="134"/>
      <c r="B13" s="134"/>
      <c r="C13" s="134"/>
      <c r="D13" s="134"/>
      <c r="E13" s="134"/>
      <c r="F13" s="135"/>
      <c r="G13" s="135"/>
      <c r="H13" s="136"/>
      <c r="I13" s="38"/>
      <c r="J13" s="39"/>
      <c r="K13" s="65"/>
      <c r="L13" s="38"/>
      <c r="M13" s="38"/>
      <c r="N13" s="38"/>
      <c r="O13" s="137"/>
    </row>
    <row r="14" spans="1:19">
      <c r="A14" s="138">
        <v>1</v>
      </c>
      <c r="B14" s="139" t="s">
        <v>6</v>
      </c>
      <c r="C14" s="140"/>
      <c r="D14" s="141"/>
      <c r="E14" s="139"/>
      <c r="F14" s="142"/>
      <c r="G14" s="142"/>
      <c r="H14" s="143"/>
      <c r="I14" s="42"/>
      <c r="J14" s="43"/>
      <c r="K14" s="43"/>
      <c r="L14" s="44"/>
      <c r="M14" s="45">
        <f>SUM(M15:M17)</f>
        <v>0</v>
      </c>
      <c r="N14" s="45"/>
      <c r="O14" s="144">
        <v>0</v>
      </c>
    </row>
    <row r="15" spans="1:19" ht="25.5">
      <c r="A15" s="145" t="s">
        <v>7</v>
      </c>
      <c r="B15" s="146" t="s">
        <v>8</v>
      </c>
      <c r="C15" s="147" t="s">
        <v>9</v>
      </c>
      <c r="D15" s="148">
        <v>326.57</v>
      </c>
      <c r="E15" s="148">
        <v>4.5</v>
      </c>
      <c r="F15" s="149"/>
      <c r="G15" s="185">
        <v>4.5</v>
      </c>
      <c r="H15" s="41">
        <v>435.99</v>
      </c>
      <c r="I15" s="9"/>
      <c r="J15" s="10">
        <f>I15+'[6]1'!J14</f>
        <v>4.5</v>
      </c>
      <c r="K15" s="68" t="s">
        <v>328</v>
      </c>
      <c r="L15" s="9">
        <f>ROUND(E15*D15,2)</f>
        <v>1469.57</v>
      </c>
      <c r="M15" s="9">
        <f>ROUND(I15*D15,2)</f>
        <v>0</v>
      </c>
      <c r="N15" s="9">
        <f>ROUND(J15*D15,2)</f>
        <v>1469.57</v>
      </c>
      <c r="O15" s="150" t="s">
        <v>328</v>
      </c>
    </row>
    <row r="16" spans="1:19" ht="25.5">
      <c r="A16" s="145" t="s">
        <v>10</v>
      </c>
      <c r="B16" s="146" t="s">
        <v>11</v>
      </c>
      <c r="C16" s="147" t="s">
        <v>9</v>
      </c>
      <c r="D16" s="148">
        <v>9.7100000000000009</v>
      </c>
      <c r="E16" s="148">
        <v>279.68</v>
      </c>
      <c r="F16" s="149"/>
      <c r="G16" s="185">
        <v>279.68</v>
      </c>
      <c r="H16" s="41">
        <v>97.97</v>
      </c>
      <c r="I16" s="9"/>
      <c r="J16" s="10">
        <f>I16+'[6]1'!J15</f>
        <v>279.68</v>
      </c>
      <c r="K16" s="68" t="s">
        <v>328</v>
      </c>
      <c r="L16" s="9">
        <f>ROUND(E16*D16,2)</f>
        <v>2715.69</v>
      </c>
      <c r="M16" s="9">
        <f>ROUND(I16*D16,2)</f>
        <v>0</v>
      </c>
      <c r="N16" s="9">
        <f>ROUND(J16*D16,2)</f>
        <v>2715.69</v>
      </c>
      <c r="O16" s="150" t="s">
        <v>328</v>
      </c>
    </row>
    <row r="17" spans="1:15">
      <c r="A17" s="145" t="s">
        <v>12</v>
      </c>
      <c r="B17" s="146" t="s">
        <v>13</v>
      </c>
      <c r="C17" s="147" t="s">
        <v>9</v>
      </c>
      <c r="D17" s="148">
        <v>1.03</v>
      </c>
      <c r="E17" s="148">
        <v>916.26</v>
      </c>
      <c r="F17" s="149"/>
      <c r="G17" s="185">
        <v>916.26</v>
      </c>
      <c r="H17" s="41">
        <v>2.8</v>
      </c>
      <c r="I17" s="9"/>
      <c r="J17" s="10">
        <v>916.26</v>
      </c>
      <c r="K17" s="68" t="s">
        <v>328</v>
      </c>
      <c r="L17" s="9">
        <f>ROUND(E17*D17,2)</f>
        <v>943.75</v>
      </c>
      <c r="M17" s="9">
        <f>ROUND(I17*D17,2)</f>
        <v>0</v>
      </c>
      <c r="N17" s="9">
        <f>ROUND(J17*D17,2)</f>
        <v>943.75</v>
      </c>
      <c r="O17" s="150" t="s">
        <v>328</v>
      </c>
    </row>
    <row r="18" spans="1:15">
      <c r="A18" s="145"/>
      <c r="B18" s="146"/>
      <c r="C18" s="147"/>
      <c r="D18" s="148"/>
      <c r="E18" s="148"/>
      <c r="F18" s="149"/>
      <c r="G18" s="40"/>
      <c r="H18" s="41"/>
      <c r="I18" s="9"/>
      <c r="J18" s="10"/>
      <c r="K18" s="49"/>
      <c r="L18" s="11">
        <f>SUM(L15:L17)</f>
        <v>5129.01</v>
      </c>
      <c r="M18" s="11"/>
      <c r="N18" s="11">
        <f>SUM(N15:N17)</f>
        <v>5129.01</v>
      </c>
      <c r="O18" s="150"/>
    </row>
    <row r="19" spans="1:15">
      <c r="A19" s="138">
        <v>2</v>
      </c>
      <c r="B19" s="139" t="s">
        <v>14</v>
      </c>
      <c r="C19" s="140"/>
      <c r="D19" s="141"/>
      <c r="E19" s="139"/>
      <c r="F19" s="142"/>
      <c r="G19" s="46"/>
      <c r="H19" s="47">
        <v>258.52999999999997</v>
      </c>
      <c r="I19" s="48"/>
      <c r="J19" s="49"/>
      <c r="K19" s="66"/>
      <c r="L19" s="44"/>
      <c r="M19" s="44"/>
      <c r="N19" s="44"/>
      <c r="O19" s="151">
        <f>SUM(O20:O23)</f>
        <v>0</v>
      </c>
    </row>
    <row r="20" spans="1:15" ht="51">
      <c r="A20" s="145" t="s">
        <v>15</v>
      </c>
      <c r="B20" s="146" t="s">
        <v>16</v>
      </c>
      <c r="C20" s="147" t="s">
        <v>17</v>
      </c>
      <c r="D20" s="152">
        <v>5.15</v>
      </c>
      <c r="E20" s="152">
        <v>63.01</v>
      </c>
      <c r="F20" s="149"/>
      <c r="G20" s="153">
        <v>63.01</v>
      </c>
      <c r="H20" s="154">
        <v>1664.68</v>
      </c>
      <c r="I20" s="155">
        <v>0</v>
      </c>
      <c r="J20" s="156">
        <f>I20+G20</f>
        <v>63.01</v>
      </c>
      <c r="K20" s="49">
        <f>E20-J20</f>
        <v>0</v>
      </c>
      <c r="L20" s="9">
        <f>ROUND(E20*D20,2)</f>
        <v>324.5</v>
      </c>
      <c r="M20" s="9">
        <f>ROUND(I20*D20,2)</f>
        <v>0</v>
      </c>
      <c r="N20" s="9">
        <f>ROUND(J20*D20,2)</f>
        <v>324.5</v>
      </c>
      <c r="O20" s="157">
        <f>L20-N20</f>
        <v>0</v>
      </c>
    </row>
    <row r="21" spans="1:15">
      <c r="A21" s="145" t="s">
        <v>18</v>
      </c>
      <c r="B21" s="146" t="s">
        <v>346</v>
      </c>
      <c r="C21" s="147" t="s">
        <v>17</v>
      </c>
      <c r="D21" s="148">
        <v>45.98</v>
      </c>
      <c r="E21" s="148">
        <v>12.89</v>
      </c>
      <c r="F21" s="149"/>
      <c r="G21" s="153">
        <v>12.89</v>
      </c>
      <c r="H21" s="41">
        <v>860.01</v>
      </c>
      <c r="I21" s="12">
        <v>0</v>
      </c>
      <c r="J21" s="10">
        <f>G21+'[6]1'!J20</f>
        <v>12.89</v>
      </c>
      <c r="K21" s="68" t="s">
        <v>328</v>
      </c>
      <c r="L21" s="9">
        <f>ROUND(E21*D21,2)</f>
        <v>592.67999999999995</v>
      </c>
      <c r="M21" s="9">
        <f>ROUND(I21*D21,2)</f>
        <v>0</v>
      </c>
      <c r="N21" s="9">
        <f>ROUND(J21*D21,2)</f>
        <v>592.67999999999995</v>
      </c>
      <c r="O21" s="157">
        <f t="shared" ref="O21:O23" si="0">L21-N21</f>
        <v>0</v>
      </c>
    </row>
    <row r="22" spans="1:15">
      <c r="A22" s="145" t="s">
        <v>19</v>
      </c>
      <c r="B22" s="146" t="s">
        <v>20</v>
      </c>
      <c r="C22" s="147" t="s">
        <v>17</v>
      </c>
      <c r="D22" s="148">
        <v>16.61</v>
      </c>
      <c r="E22" s="148">
        <v>50.12</v>
      </c>
      <c r="F22" s="149"/>
      <c r="G22" s="149">
        <v>50.12</v>
      </c>
      <c r="H22" s="158"/>
      <c r="I22" s="12">
        <v>0</v>
      </c>
      <c r="J22" s="10">
        <f>I22+G22</f>
        <v>50.12</v>
      </c>
      <c r="K22" s="68" t="s">
        <v>328</v>
      </c>
      <c r="L22" s="9">
        <f>ROUND(E22*D22,2)</f>
        <v>832.49</v>
      </c>
      <c r="M22" s="9">
        <f>ROUND(I22*D22,2)</f>
        <v>0</v>
      </c>
      <c r="N22" s="9">
        <f>ROUND(J22*D22,2)</f>
        <v>832.49</v>
      </c>
      <c r="O22" s="157">
        <f t="shared" si="0"/>
        <v>0</v>
      </c>
    </row>
    <row r="23" spans="1:15">
      <c r="A23" s="145" t="s">
        <v>21</v>
      </c>
      <c r="B23" s="146" t="s">
        <v>22</v>
      </c>
      <c r="C23" s="147" t="s">
        <v>17</v>
      </c>
      <c r="D23" s="148">
        <v>5.67</v>
      </c>
      <c r="E23" s="148">
        <v>12.89</v>
      </c>
      <c r="F23" s="149"/>
      <c r="G23" s="149">
        <v>12.89</v>
      </c>
      <c r="H23" s="158"/>
      <c r="I23" s="9">
        <v>0</v>
      </c>
      <c r="J23" s="10">
        <f>I23+G23</f>
        <v>12.89</v>
      </c>
      <c r="K23" s="68" t="s">
        <v>328</v>
      </c>
      <c r="L23" s="9">
        <f>ROUND(E23*D23,2)</f>
        <v>73.09</v>
      </c>
      <c r="M23" s="9">
        <f>ROUND(I23*D23,2)</f>
        <v>0</v>
      </c>
      <c r="N23" s="9">
        <f>ROUND(J23*D23,2)</f>
        <v>73.09</v>
      </c>
      <c r="O23" s="157">
        <f t="shared" si="0"/>
        <v>0</v>
      </c>
    </row>
    <row r="24" spans="1:15">
      <c r="A24" s="145"/>
      <c r="B24" s="146"/>
      <c r="C24" s="147"/>
      <c r="D24" s="148"/>
      <c r="E24" s="148"/>
      <c r="F24" s="149"/>
      <c r="G24" s="149"/>
      <c r="H24" s="158"/>
      <c r="I24" s="9"/>
      <c r="J24" s="10"/>
      <c r="K24" s="49"/>
      <c r="L24" s="11">
        <f>SUM(L20:L23)</f>
        <v>1822.76</v>
      </c>
      <c r="M24" s="11">
        <f t="shared" ref="M24:N24" si="1">SUM(M20:M23)</f>
        <v>0</v>
      </c>
      <c r="N24" s="11">
        <f t="shared" si="1"/>
        <v>1822.76</v>
      </c>
      <c r="O24" s="137"/>
    </row>
    <row r="25" spans="1:15">
      <c r="A25" s="138">
        <v>3</v>
      </c>
      <c r="B25" s="139" t="s">
        <v>24</v>
      </c>
      <c r="C25" s="140"/>
      <c r="D25" s="141"/>
      <c r="E25" s="139"/>
      <c r="F25" s="142"/>
      <c r="G25" s="142"/>
      <c r="H25" s="143"/>
      <c r="I25" s="44"/>
      <c r="J25" s="49"/>
      <c r="K25" s="80"/>
      <c r="L25" s="44"/>
      <c r="M25" s="44"/>
      <c r="N25" s="44"/>
      <c r="O25" s="125">
        <f>SUM(O26:O31)</f>
        <v>5909.18</v>
      </c>
    </row>
    <row r="26" spans="1:15" ht="35.25" customHeight="1">
      <c r="A26" s="145" t="s">
        <v>25</v>
      </c>
      <c r="B26" s="159" t="s">
        <v>26</v>
      </c>
      <c r="C26" s="147" t="s">
        <v>9</v>
      </c>
      <c r="D26" s="148">
        <v>53.65</v>
      </c>
      <c r="E26" s="148">
        <v>275.24983399999996</v>
      </c>
      <c r="F26" s="149"/>
      <c r="G26" s="40"/>
      <c r="H26" s="41">
        <v>25.44</v>
      </c>
      <c r="I26" s="10">
        <v>275.24983400000002</v>
      </c>
      <c r="J26" s="10">
        <f>I26+'[6]1'!J25</f>
        <v>275.24983400000002</v>
      </c>
      <c r="K26" s="160">
        <f>E26-J26</f>
        <v>0</v>
      </c>
      <c r="L26" s="9">
        <f t="shared" ref="L26:L31" si="2">ROUND(E26*D26,2)</f>
        <v>14767.15</v>
      </c>
      <c r="M26" s="9">
        <f t="shared" ref="M26:M31" si="3">ROUND(I26*D26,2)</f>
        <v>14767.15</v>
      </c>
      <c r="N26" s="9">
        <f t="shared" ref="N26:N31" si="4">ROUND(J26*D26,2)</f>
        <v>14767.15</v>
      </c>
      <c r="O26" s="161">
        <f>L26-N26</f>
        <v>0</v>
      </c>
    </row>
    <row r="27" spans="1:15" ht="25.5">
      <c r="A27" s="145" t="s">
        <v>27</v>
      </c>
      <c r="B27" s="159" t="s">
        <v>28</v>
      </c>
      <c r="C27" s="147" t="s">
        <v>9</v>
      </c>
      <c r="D27" s="148">
        <v>53.91</v>
      </c>
      <c r="E27" s="148">
        <v>275.24983399999996</v>
      </c>
      <c r="F27" s="149"/>
      <c r="G27" s="40"/>
      <c r="H27" s="41">
        <v>34.64</v>
      </c>
      <c r="I27" s="12">
        <v>275.24983400000002</v>
      </c>
      <c r="J27" s="10">
        <f>I27+'[6]1'!J26</f>
        <v>275.24983400000002</v>
      </c>
      <c r="K27" s="160">
        <f t="shared" ref="K27:K31" si="5">E27-J27</f>
        <v>0</v>
      </c>
      <c r="L27" s="9">
        <f t="shared" si="2"/>
        <v>14838.72</v>
      </c>
      <c r="M27" s="9">
        <f t="shared" si="3"/>
        <v>14838.72</v>
      </c>
      <c r="N27" s="9">
        <f t="shared" si="4"/>
        <v>14838.72</v>
      </c>
      <c r="O27" s="161">
        <f t="shared" ref="O27:O31" si="6">L27-N27</f>
        <v>0</v>
      </c>
    </row>
    <row r="28" spans="1:15" ht="38.25">
      <c r="A28" s="145" t="s">
        <v>29</v>
      </c>
      <c r="B28" s="159" t="s">
        <v>30</v>
      </c>
      <c r="C28" s="147" t="s">
        <v>23</v>
      </c>
      <c r="D28" s="148">
        <v>16.809999999999999</v>
      </c>
      <c r="E28" s="148">
        <v>39.750599999999999</v>
      </c>
      <c r="F28" s="149"/>
      <c r="G28" s="40"/>
      <c r="H28" s="41">
        <v>16.329999999999998</v>
      </c>
      <c r="I28" s="12">
        <v>39.750599999999999</v>
      </c>
      <c r="J28" s="10">
        <f>I28+'[6]1'!J27</f>
        <v>39.750599999999999</v>
      </c>
      <c r="K28" s="160">
        <f t="shared" si="5"/>
        <v>0</v>
      </c>
      <c r="L28" s="9">
        <f t="shared" si="2"/>
        <v>668.21</v>
      </c>
      <c r="M28" s="9">
        <f t="shared" si="3"/>
        <v>668.21</v>
      </c>
      <c r="N28" s="9">
        <f t="shared" si="4"/>
        <v>668.21</v>
      </c>
      <c r="O28" s="157">
        <f t="shared" si="6"/>
        <v>0</v>
      </c>
    </row>
    <row r="29" spans="1:15" ht="25.5">
      <c r="A29" s="145" t="s">
        <v>31</v>
      </c>
      <c r="B29" s="159" t="s">
        <v>32</v>
      </c>
      <c r="C29" s="147" t="s">
        <v>23</v>
      </c>
      <c r="D29" s="148">
        <v>51.57</v>
      </c>
      <c r="E29" s="148">
        <v>63.285499999999999</v>
      </c>
      <c r="F29" s="149"/>
      <c r="G29" s="40"/>
      <c r="H29" s="41">
        <v>12.26</v>
      </c>
      <c r="I29" s="9">
        <v>63.285499999999999</v>
      </c>
      <c r="J29" s="10">
        <f>I29+'[6]1'!J28</f>
        <v>63.285499999999999</v>
      </c>
      <c r="K29" s="160">
        <f t="shared" si="5"/>
        <v>0</v>
      </c>
      <c r="L29" s="9">
        <f t="shared" si="2"/>
        <v>3263.63</v>
      </c>
      <c r="M29" s="9">
        <f t="shared" si="3"/>
        <v>3263.63</v>
      </c>
      <c r="N29" s="9">
        <f t="shared" si="4"/>
        <v>3263.63</v>
      </c>
      <c r="O29" s="157">
        <f t="shared" si="6"/>
        <v>0</v>
      </c>
    </row>
    <row r="30" spans="1:15" ht="25.5">
      <c r="A30" s="145" t="s">
        <v>33</v>
      </c>
      <c r="B30" s="159" t="s">
        <v>34</v>
      </c>
      <c r="C30" s="147" t="s">
        <v>23</v>
      </c>
      <c r="D30" s="148">
        <v>27.77</v>
      </c>
      <c r="E30" s="148">
        <v>62.493099999999998</v>
      </c>
      <c r="F30" s="149"/>
      <c r="G30" s="40"/>
      <c r="H30" s="41">
        <v>23.47</v>
      </c>
      <c r="I30" s="9">
        <v>62.493099999999998</v>
      </c>
      <c r="J30" s="10">
        <f>I30+'[6]1'!J29</f>
        <v>62.493099999999998</v>
      </c>
      <c r="K30" s="160">
        <f t="shared" si="5"/>
        <v>0</v>
      </c>
      <c r="L30" s="9">
        <f t="shared" si="2"/>
        <v>1735.43</v>
      </c>
      <c r="M30" s="9">
        <f t="shared" si="3"/>
        <v>1735.43</v>
      </c>
      <c r="N30" s="9">
        <f t="shared" si="4"/>
        <v>1735.43</v>
      </c>
      <c r="O30" s="157">
        <f t="shared" si="6"/>
        <v>0</v>
      </c>
    </row>
    <row r="31" spans="1:15">
      <c r="A31" s="145" t="s">
        <v>35</v>
      </c>
      <c r="B31" s="159" t="s">
        <v>36</v>
      </c>
      <c r="C31" s="147" t="s">
        <v>347</v>
      </c>
      <c r="D31" s="148">
        <v>5909.18</v>
      </c>
      <c r="E31" s="148">
        <v>1</v>
      </c>
      <c r="F31" s="149"/>
      <c r="G31" s="149"/>
      <c r="H31" s="158"/>
      <c r="I31" s="9"/>
      <c r="J31" s="10">
        <f>I31+'[6]1'!J30</f>
        <v>0</v>
      </c>
      <c r="K31" s="160">
        <f t="shared" si="5"/>
        <v>1</v>
      </c>
      <c r="L31" s="9">
        <f t="shared" si="2"/>
        <v>5909.18</v>
      </c>
      <c r="M31" s="9">
        <f t="shared" si="3"/>
        <v>0</v>
      </c>
      <c r="N31" s="9">
        <f t="shared" si="4"/>
        <v>0</v>
      </c>
      <c r="O31" s="161">
        <f t="shared" si="6"/>
        <v>5909.18</v>
      </c>
    </row>
    <row r="32" spans="1:15">
      <c r="A32" s="145"/>
      <c r="B32" s="159"/>
      <c r="C32" s="147"/>
      <c r="D32" s="148"/>
      <c r="E32" s="148"/>
      <c r="F32" s="149"/>
      <c r="G32" s="149"/>
      <c r="H32" s="158"/>
      <c r="I32" s="9"/>
      <c r="J32" s="10"/>
      <c r="K32" s="49"/>
      <c r="L32" s="11">
        <f>SUM(L26:L31)</f>
        <v>41182.32</v>
      </c>
      <c r="M32" s="11">
        <f t="shared" ref="M32:N32" si="7">SUM(M26:M31)</f>
        <v>35273.14</v>
      </c>
      <c r="N32" s="11">
        <f t="shared" si="7"/>
        <v>35273.14</v>
      </c>
      <c r="O32" s="137"/>
    </row>
    <row r="33" spans="1:15">
      <c r="A33" s="138">
        <v>4</v>
      </c>
      <c r="B33" s="139" t="s">
        <v>37</v>
      </c>
      <c r="C33" s="140"/>
      <c r="D33" s="141"/>
      <c r="E33" s="139"/>
      <c r="F33" s="142"/>
      <c r="G33" s="142"/>
      <c r="H33" s="143"/>
      <c r="I33" s="44"/>
      <c r="J33" s="49"/>
      <c r="K33" s="66"/>
      <c r="L33" s="47"/>
      <c r="M33" s="44"/>
      <c r="N33" s="44"/>
      <c r="O33" s="126">
        <f>SUM(O34:O47)</f>
        <v>0</v>
      </c>
    </row>
    <row r="34" spans="1:15" ht="25.5">
      <c r="A34" s="145" t="s">
        <v>38</v>
      </c>
      <c r="B34" s="159" t="s">
        <v>39</v>
      </c>
      <c r="C34" s="147" t="s">
        <v>17</v>
      </c>
      <c r="D34" s="148">
        <v>236.71</v>
      </c>
      <c r="E34" s="148">
        <v>4.6100000000000003</v>
      </c>
      <c r="F34" s="149"/>
      <c r="G34" s="153">
        <v>4.6100000000000003</v>
      </c>
      <c r="H34" s="158"/>
      <c r="I34" s="9">
        <v>0</v>
      </c>
      <c r="J34" s="10">
        <f>SUM(I34,G34)</f>
        <v>4.6100000000000003</v>
      </c>
      <c r="K34" s="77">
        <f t="shared" ref="K34:K40" si="8">E34-J34</f>
        <v>0</v>
      </c>
      <c r="L34" s="9">
        <f t="shared" ref="L34:L47" si="9">ROUND(E34*D34,2)</f>
        <v>1091.23</v>
      </c>
      <c r="M34" s="9">
        <f t="shared" ref="M34:M47" si="10">ROUND(I34*D34,2)</f>
        <v>0</v>
      </c>
      <c r="N34" s="9">
        <f t="shared" ref="N34:N47" si="11">ROUND(J34*D34,2)</f>
        <v>1091.23</v>
      </c>
      <c r="O34" s="161">
        <f t="shared" ref="O34:O39" si="12">L34-N34</f>
        <v>0</v>
      </c>
    </row>
    <row r="35" spans="1:15">
      <c r="A35" s="145" t="s">
        <v>40</v>
      </c>
      <c r="B35" s="159" t="s">
        <v>41</v>
      </c>
      <c r="C35" s="147" t="s">
        <v>17</v>
      </c>
      <c r="D35" s="148">
        <v>350.17</v>
      </c>
      <c r="E35" s="148">
        <v>30.67</v>
      </c>
      <c r="F35" s="149"/>
      <c r="G35" s="153">
        <v>30.67</v>
      </c>
      <c r="H35" s="158"/>
      <c r="I35" s="9">
        <v>0</v>
      </c>
      <c r="J35" s="10">
        <f>I35+G35</f>
        <v>30.67</v>
      </c>
      <c r="K35" s="49">
        <f t="shared" si="8"/>
        <v>0</v>
      </c>
      <c r="L35" s="9">
        <f t="shared" si="9"/>
        <v>10739.71</v>
      </c>
      <c r="M35" s="9">
        <f t="shared" si="10"/>
        <v>0</v>
      </c>
      <c r="N35" s="9">
        <f t="shared" si="11"/>
        <v>10739.71</v>
      </c>
      <c r="O35" s="161">
        <f t="shared" si="12"/>
        <v>0</v>
      </c>
    </row>
    <row r="36" spans="1:15">
      <c r="A36" s="145" t="s">
        <v>42</v>
      </c>
      <c r="B36" s="159" t="s">
        <v>348</v>
      </c>
      <c r="C36" s="147" t="s">
        <v>9</v>
      </c>
      <c r="D36" s="148">
        <v>28.03</v>
      </c>
      <c r="E36" s="148">
        <v>292.24</v>
      </c>
      <c r="F36" s="149"/>
      <c r="G36" s="153">
        <v>292.24</v>
      </c>
      <c r="H36" s="41">
        <v>15.73</v>
      </c>
      <c r="I36" s="193">
        <v>0</v>
      </c>
      <c r="J36" s="10">
        <f t="shared" ref="J36:J39" si="13">I36+G36</f>
        <v>292.24</v>
      </c>
      <c r="K36" s="49">
        <f t="shared" si="8"/>
        <v>0</v>
      </c>
      <c r="L36" s="9">
        <f t="shared" si="9"/>
        <v>8191.49</v>
      </c>
      <c r="M36" s="9">
        <f t="shared" si="10"/>
        <v>0</v>
      </c>
      <c r="N36" s="9">
        <f t="shared" si="11"/>
        <v>8191.49</v>
      </c>
      <c r="O36" s="161">
        <f t="shared" si="12"/>
        <v>0</v>
      </c>
    </row>
    <row r="37" spans="1:15" ht="25.5">
      <c r="A37" s="145" t="s">
        <v>43</v>
      </c>
      <c r="B37" s="159" t="s">
        <v>44</v>
      </c>
      <c r="C37" s="147" t="s">
        <v>45</v>
      </c>
      <c r="D37" s="148">
        <v>8.11</v>
      </c>
      <c r="E37" s="148">
        <v>1226</v>
      </c>
      <c r="F37" s="149"/>
      <c r="G37" s="153">
        <v>1226</v>
      </c>
      <c r="H37" s="41">
        <v>47.99</v>
      </c>
      <c r="I37" s="193">
        <v>0</v>
      </c>
      <c r="J37" s="10">
        <f t="shared" si="13"/>
        <v>1226</v>
      </c>
      <c r="K37" s="49">
        <f t="shared" si="8"/>
        <v>0</v>
      </c>
      <c r="L37" s="9">
        <f t="shared" si="9"/>
        <v>9942.86</v>
      </c>
      <c r="M37" s="9">
        <f t="shared" si="10"/>
        <v>0</v>
      </c>
      <c r="N37" s="9">
        <f t="shared" si="11"/>
        <v>9942.86</v>
      </c>
      <c r="O37" s="161">
        <f t="shared" si="12"/>
        <v>0</v>
      </c>
    </row>
    <row r="38" spans="1:15" ht="25.5">
      <c r="A38" s="145" t="s">
        <v>46</v>
      </c>
      <c r="B38" s="146" t="s">
        <v>47</v>
      </c>
      <c r="C38" s="147" t="s">
        <v>45</v>
      </c>
      <c r="D38" s="148">
        <v>7.93</v>
      </c>
      <c r="E38" s="148">
        <v>482.59999999999997</v>
      </c>
      <c r="F38" s="149"/>
      <c r="G38" s="153">
        <v>482.6</v>
      </c>
      <c r="H38" s="41">
        <v>938.58</v>
      </c>
      <c r="I38" s="193">
        <v>0</v>
      </c>
      <c r="J38" s="10">
        <f t="shared" si="13"/>
        <v>482.6</v>
      </c>
      <c r="K38" s="49">
        <f t="shared" si="8"/>
        <v>0</v>
      </c>
      <c r="L38" s="9">
        <f t="shared" si="9"/>
        <v>3827.02</v>
      </c>
      <c r="M38" s="9">
        <f t="shared" si="10"/>
        <v>0</v>
      </c>
      <c r="N38" s="9">
        <f t="shared" si="11"/>
        <v>3827.02</v>
      </c>
      <c r="O38" s="161">
        <f t="shared" si="12"/>
        <v>0</v>
      </c>
    </row>
    <row r="39" spans="1:15" ht="25.5">
      <c r="A39" s="145" t="s">
        <v>48</v>
      </c>
      <c r="B39" s="159" t="s">
        <v>49</v>
      </c>
      <c r="C39" s="147" t="s">
        <v>17</v>
      </c>
      <c r="D39" s="148">
        <v>379.07</v>
      </c>
      <c r="E39" s="148">
        <v>19.45</v>
      </c>
      <c r="F39" s="149"/>
      <c r="G39" s="153">
        <v>19.45</v>
      </c>
      <c r="H39" s="158"/>
      <c r="I39" s="193">
        <v>0</v>
      </c>
      <c r="J39" s="10">
        <f t="shared" si="13"/>
        <v>19.45</v>
      </c>
      <c r="K39" s="49">
        <f t="shared" si="8"/>
        <v>0</v>
      </c>
      <c r="L39" s="9">
        <f t="shared" si="9"/>
        <v>7372.91</v>
      </c>
      <c r="M39" s="9">
        <f t="shared" si="10"/>
        <v>0</v>
      </c>
      <c r="N39" s="9">
        <f t="shared" si="11"/>
        <v>7372.91</v>
      </c>
      <c r="O39" s="161">
        <f t="shared" si="12"/>
        <v>0</v>
      </c>
    </row>
    <row r="40" spans="1:15" ht="38.25">
      <c r="A40" s="145" t="s">
        <v>50</v>
      </c>
      <c r="B40" s="159" t="s">
        <v>51</v>
      </c>
      <c r="C40" s="147" t="s">
        <v>9</v>
      </c>
      <c r="D40" s="148">
        <v>60.45</v>
      </c>
      <c r="E40" s="148">
        <v>250.0848</v>
      </c>
      <c r="F40" s="149"/>
      <c r="G40" s="153">
        <v>250.0848</v>
      </c>
      <c r="H40" s="41">
        <v>47.99</v>
      </c>
      <c r="I40" s="9">
        <v>0</v>
      </c>
      <c r="J40" s="10">
        <f>G40+I40</f>
        <v>250.0848</v>
      </c>
      <c r="K40" s="49">
        <f t="shared" si="8"/>
        <v>0</v>
      </c>
      <c r="L40" s="9">
        <f t="shared" si="9"/>
        <v>15117.63</v>
      </c>
      <c r="M40" s="9">
        <f t="shared" si="10"/>
        <v>0</v>
      </c>
      <c r="N40" s="9">
        <f t="shared" si="11"/>
        <v>15117.63</v>
      </c>
      <c r="O40" s="157">
        <f t="shared" ref="O40:O47" si="14">L40-N40</f>
        <v>0</v>
      </c>
    </row>
    <row r="41" spans="1:15" ht="38.25">
      <c r="A41" s="145" t="s">
        <v>52</v>
      </c>
      <c r="B41" s="159" t="s">
        <v>53</v>
      </c>
      <c r="C41" s="147" t="s">
        <v>9</v>
      </c>
      <c r="D41" s="148">
        <v>65.67</v>
      </c>
      <c r="E41" s="148">
        <v>22.3094</v>
      </c>
      <c r="F41" s="149"/>
      <c r="G41" s="153">
        <v>0</v>
      </c>
      <c r="H41" s="41">
        <v>938.58</v>
      </c>
      <c r="I41" s="9">
        <v>22.3094</v>
      </c>
      <c r="J41" s="10">
        <f>I41+'[6]1'!J40</f>
        <v>22.3094</v>
      </c>
      <c r="K41" s="49">
        <f t="shared" ref="K41:K47" si="15">E41-J41</f>
        <v>0</v>
      </c>
      <c r="L41" s="9">
        <f t="shared" si="9"/>
        <v>1465.06</v>
      </c>
      <c r="M41" s="9">
        <f t="shared" si="10"/>
        <v>1465.06</v>
      </c>
      <c r="N41" s="9">
        <f t="shared" si="11"/>
        <v>1465.06</v>
      </c>
      <c r="O41" s="157">
        <f t="shared" si="14"/>
        <v>0</v>
      </c>
    </row>
    <row r="42" spans="1:15">
      <c r="A42" s="145" t="s">
        <v>54</v>
      </c>
      <c r="B42" s="159" t="s">
        <v>55</v>
      </c>
      <c r="C42" s="147" t="s">
        <v>23</v>
      </c>
      <c r="D42" s="148">
        <v>20.65</v>
      </c>
      <c r="E42" s="148">
        <v>15.450000000000001</v>
      </c>
      <c r="F42" s="149"/>
      <c r="G42" s="153">
        <v>15.45</v>
      </c>
      <c r="H42" s="41">
        <v>7.5</v>
      </c>
      <c r="I42" s="9">
        <v>0</v>
      </c>
      <c r="J42" s="10">
        <f>G42+I42</f>
        <v>15.45</v>
      </c>
      <c r="K42" s="49">
        <f t="shared" si="15"/>
        <v>0</v>
      </c>
      <c r="L42" s="9">
        <f t="shared" si="9"/>
        <v>319.04000000000002</v>
      </c>
      <c r="M42" s="9">
        <f t="shared" si="10"/>
        <v>0</v>
      </c>
      <c r="N42" s="9">
        <f t="shared" si="11"/>
        <v>319.04000000000002</v>
      </c>
      <c r="O42" s="161">
        <f t="shared" si="14"/>
        <v>0</v>
      </c>
    </row>
    <row r="43" spans="1:15">
      <c r="A43" s="145" t="s">
        <v>56</v>
      </c>
      <c r="B43" s="159" t="s">
        <v>57</v>
      </c>
      <c r="C43" s="147" t="s">
        <v>23</v>
      </c>
      <c r="D43" s="148">
        <v>26.41</v>
      </c>
      <c r="E43" s="148">
        <v>28</v>
      </c>
      <c r="F43" s="149"/>
      <c r="G43" s="153">
        <v>28</v>
      </c>
      <c r="H43" s="158"/>
      <c r="I43" s="12"/>
      <c r="J43" s="10">
        <f t="shared" ref="J43:J47" si="16">G43+I43</f>
        <v>28</v>
      </c>
      <c r="K43" s="49">
        <f t="shared" si="15"/>
        <v>0</v>
      </c>
      <c r="L43" s="9">
        <f t="shared" si="9"/>
        <v>739.48</v>
      </c>
      <c r="M43" s="9">
        <f t="shared" si="10"/>
        <v>0</v>
      </c>
      <c r="N43" s="9">
        <f t="shared" si="11"/>
        <v>739.48</v>
      </c>
      <c r="O43" s="161">
        <f t="shared" si="14"/>
        <v>0</v>
      </c>
    </row>
    <row r="44" spans="1:15">
      <c r="A44" s="145" t="s">
        <v>58</v>
      </c>
      <c r="B44" s="159" t="s">
        <v>59</v>
      </c>
      <c r="C44" s="147" t="s">
        <v>23</v>
      </c>
      <c r="D44" s="148">
        <v>15.84</v>
      </c>
      <c r="E44" s="148">
        <v>28.42</v>
      </c>
      <c r="F44" s="149"/>
      <c r="G44" s="153">
        <v>28.42</v>
      </c>
      <c r="H44" s="158"/>
      <c r="I44" s="12"/>
      <c r="J44" s="10">
        <f t="shared" si="16"/>
        <v>28.42</v>
      </c>
      <c r="K44" s="49">
        <f t="shared" si="15"/>
        <v>0</v>
      </c>
      <c r="L44" s="9">
        <f t="shared" si="9"/>
        <v>450.17</v>
      </c>
      <c r="M44" s="9">
        <f t="shared" si="10"/>
        <v>0</v>
      </c>
      <c r="N44" s="9">
        <f t="shared" si="11"/>
        <v>450.17</v>
      </c>
      <c r="O44" s="161">
        <f t="shared" si="14"/>
        <v>0</v>
      </c>
    </row>
    <row r="45" spans="1:15">
      <c r="A45" s="145" t="s">
        <v>60</v>
      </c>
      <c r="B45" s="159" t="s">
        <v>61</v>
      </c>
      <c r="C45" s="147" t="s">
        <v>23</v>
      </c>
      <c r="D45" s="148">
        <v>25.98</v>
      </c>
      <c r="E45" s="148">
        <v>3.61</v>
      </c>
      <c r="F45" s="149"/>
      <c r="G45" s="153">
        <v>3.61</v>
      </c>
      <c r="H45" s="158"/>
      <c r="I45" s="12"/>
      <c r="J45" s="10">
        <f t="shared" si="16"/>
        <v>3.61</v>
      </c>
      <c r="K45" s="49">
        <f t="shared" si="15"/>
        <v>0</v>
      </c>
      <c r="L45" s="9">
        <f t="shared" si="9"/>
        <v>93.79</v>
      </c>
      <c r="M45" s="9">
        <f t="shared" si="10"/>
        <v>0</v>
      </c>
      <c r="N45" s="9">
        <f t="shared" si="11"/>
        <v>93.79</v>
      </c>
      <c r="O45" s="161">
        <f t="shared" si="14"/>
        <v>0</v>
      </c>
    </row>
    <row r="46" spans="1:15">
      <c r="A46" s="145" t="s">
        <v>62</v>
      </c>
      <c r="B46" s="159" t="s">
        <v>63</v>
      </c>
      <c r="C46" s="147" t="s">
        <v>23</v>
      </c>
      <c r="D46" s="148">
        <v>20.34</v>
      </c>
      <c r="E46" s="148">
        <v>4.25</v>
      </c>
      <c r="F46" s="149"/>
      <c r="G46" s="153">
        <v>4.25</v>
      </c>
      <c r="H46" s="158"/>
      <c r="I46" s="12">
        <v>0</v>
      </c>
      <c r="J46" s="10">
        <f t="shared" si="16"/>
        <v>4.25</v>
      </c>
      <c r="K46" s="49">
        <f t="shared" si="15"/>
        <v>0</v>
      </c>
      <c r="L46" s="9">
        <f t="shared" si="9"/>
        <v>86.45</v>
      </c>
      <c r="M46" s="9">
        <f t="shared" si="10"/>
        <v>0</v>
      </c>
      <c r="N46" s="9">
        <f t="shared" si="11"/>
        <v>86.45</v>
      </c>
      <c r="O46" s="161">
        <f t="shared" si="14"/>
        <v>0</v>
      </c>
    </row>
    <row r="47" spans="1:15">
      <c r="A47" s="145" t="s">
        <v>64</v>
      </c>
      <c r="B47" s="159" t="s">
        <v>63</v>
      </c>
      <c r="C47" s="147" t="s">
        <v>23</v>
      </c>
      <c r="D47" s="148">
        <v>24.15</v>
      </c>
      <c r="E47" s="148">
        <v>41.2</v>
      </c>
      <c r="F47" s="149"/>
      <c r="G47" s="153">
        <v>41.2</v>
      </c>
      <c r="H47" s="41">
        <v>47.99</v>
      </c>
      <c r="I47" s="12"/>
      <c r="J47" s="10">
        <f t="shared" si="16"/>
        <v>41.2</v>
      </c>
      <c r="K47" s="49">
        <f t="shared" si="15"/>
        <v>0</v>
      </c>
      <c r="L47" s="9">
        <f t="shared" si="9"/>
        <v>994.98</v>
      </c>
      <c r="M47" s="9">
        <f t="shared" si="10"/>
        <v>0</v>
      </c>
      <c r="N47" s="9">
        <f t="shared" si="11"/>
        <v>994.98</v>
      </c>
      <c r="O47" s="161">
        <f t="shared" si="14"/>
        <v>0</v>
      </c>
    </row>
    <row r="48" spans="1:15">
      <c r="A48" s="145"/>
      <c r="B48" s="159"/>
      <c r="C48" s="147"/>
      <c r="D48" s="148"/>
      <c r="E48" s="148"/>
      <c r="F48" s="149"/>
      <c r="G48" s="40"/>
      <c r="H48" s="41"/>
      <c r="I48" s="12"/>
      <c r="J48" s="10"/>
      <c r="K48" s="49"/>
      <c r="L48" s="11">
        <f>SUM(L34:L47)</f>
        <v>60431.82</v>
      </c>
      <c r="M48" s="11">
        <f>SUM(M34:M47)</f>
        <v>1465.06</v>
      </c>
      <c r="N48" s="11">
        <f>SUM(N34:N47)</f>
        <v>60431.82</v>
      </c>
      <c r="O48" s="137"/>
    </row>
    <row r="49" spans="1:19">
      <c r="A49" s="138">
        <v>5</v>
      </c>
      <c r="B49" s="139" t="s">
        <v>65</v>
      </c>
      <c r="C49" s="140"/>
      <c r="D49" s="141"/>
      <c r="E49" s="139"/>
      <c r="F49" s="142"/>
      <c r="G49" s="46"/>
      <c r="H49" s="47">
        <v>938.58</v>
      </c>
      <c r="I49" s="48"/>
      <c r="J49" s="49"/>
      <c r="K49" s="66"/>
      <c r="L49" s="44"/>
      <c r="M49" s="44"/>
      <c r="N49" s="44"/>
      <c r="O49" s="126">
        <f>O50</f>
        <v>0</v>
      </c>
    </row>
    <row r="50" spans="1:19" ht="38.25">
      <c r="A50" s="145" t="s">
        <v>66</v>
      </c>
      <c r="B50" s="146" t="s">
        <v>67</v>
      </c>
      <c r="C50" s="147" t="s">
        <v>9</v>
      </c>
      <c r="D50" s="152">
        <v>52.52</v>
      </c>
      <c r="E50" s="152">
        <v>734.42245000000003</v>
      </c>
      <c r="F50" s="149"/>
      <c r="G50" s="153">
        <v>712.87</v>
      </c>
      <c r="H50" s="158"/>
      <c r="I50" s="12">
        <f>E50-G50</f>
        <v>21.552450000000022</v>
      </c>
      <c r="J50" s="10">
        <f>I50+G50</f>
        <v>734.42245000000003</v>
      </c>
      <c r="K50" s="49">
        <f>E50-J50</f>
        <v>0</v>
      </c>
      <c r="L50" s="9">
        <f>ROUND(E50*D50,2)</f>
        <v>38571.870000000003</v>
      </c>
      <c r="M50" s="9">
        <f>ROUND(I50*D50,2)</f>
        <v>1131.93</v>
      </c>
      <c r="N50" s="9">
        <f>ROUND(J50*D50,2)</f>
        <v>38571.870000000003</v>
      </c>
      <c r="O50" s="157">
        <f t="shared" ref="O50" si="17">L50-N50</f>
        <v>0</v>
      </c>
      <c r="S50" s="16"/>
    </row>
    <row r="51" spans="1:19">
      <c r="A51" s="145"/>
      <c r="B51" s="146"/>
      <c r="C51" s="147"/>
      <c r="D51" s="148"/>
      <c r="E51" s="148"/>
      <c r="F51" s="149"/>
      <c r="G51" s="40"/>
      <c r="H51" s="158"/>
      <c r="I51" s="12"/>
      <c r="J51" s="10"/>
      <c r="K51" s="49"/>
      <c r="L51" s="11">
        <f>SUM(L50)</f>
        <v>38571.870000000003</v>
      </c>
      <c r="M51" s="11">
        <f t="shared" ref="M51:N51" si="18">SUM(M50)</f>
        <v>1131.93</v>
      </c>
      <c r="N51" s="11">
        <f t="shared" si="18"/>
        <v>38571.870000000003</v>
      </c>
      <c r="O51" s="137"/>
    </row>
    <row r="52" spans="1:19">
      <c r="A52" s="138">
        <v>6</v>
      </c>
      <c r="B52" s="139" t="s">
        <v>68</v>
      </c>
      <c r="C52" s="140"/>
      <c r="D52" s="141"/>
      <c r="E52" s="139"/>
      <c r="F52" s="142"/>
      <c r="G52" s="46"/>
      <c r="H52" s="47">
        <v>85.18</v>
      </c>
      <c r="I52" s="48"/>
      <c r="J52" s="49"/>
      <c r="K52" s="66"/>
      <c r="L52" s="44"/>
      <c r="M52" s="44"/>
      <c r="N52" s="44"/>
      <c r="O52" s="126">
        <f>SUM(O53:O54)</f>
        <v>3028.93</v>
      </c>
    </row>
    <row r="53" spans="1:19">
      <c r="A53" s="145" t="s">
        <v>69</v>
      </c>
      <c r="B53" s="159" t="s">
        <v>70</v>
      </c>
      <c r="C53" s="147" t="s">
        <v>9</v>
      </c>
      <c r="D53" s="152">
        <v>8.8000000000000007</v>
      </c>
      <c r="E53" s="152">
        <v>434.97840999999988</v>
      </c>
      <c r="F53" s="149"/>
      <c r="G53" s="149">
        <v>103.58</v>
      </c>
      <c r="H53" s="158"/>
      <c r="I53" s="12">
        <v>0</v>
      </c>
      <c r="J53" s="10">
        <f>SUM(G53:I53)</f>
        <v>103.58</v>
      </c>
      <c r="K53" s="49">
        <f>E53-J53</f>
        <v>331.3984099999999</v>
      </c>
      <c r="L53" s="9">
        <f>ROUND(E53*D53,2)</f>
        <v>3827.81</v>
      </c>
      <c r="M53" s="9">
        <f>ROUND(I53*D53,2)</f>
        <v>0</v>
      </c>
      <c r="N53" s="9">
        <f>ROUND(J53*D53,2)</f>
        <v>911.5</v>
      </c>
      <c r="O53" s="161">
        <f t="shared" ref="O53:O54" si="19">L53-N53</f>
        <v>2916.31</v>
      </c>
    </row>
    <row r="54" spans="1:19" ht="25.5">
      <c r="A54" s="145" t="s">
        <v>71</v>
      </c>
      <c r="B54" s="159" t="s">
        <v>72</v>
      </c>
      <c r="C54" s="147" t="s">
        <v>9</v>
      </c>
      <c r="D54" s="152">
        <v>70.39</v>
      </c>
      <c r="E54" s="152">
        <v>1.6</v>
      </c>
      <c r="F54" s="149"/>
      <c r="G54" s="149"/>
      <c r="H54" s="158"/>
      <c r="I54" s="12"/>
      <c r="J54" s="10">
        <f>I54+'[6]1'!J56</f>
        <v>0</v>
      </c>
      <c r="K54" s="49">
        <f t="shared" ref="K54" si="20">E54-J54</f>
        <v>1.6</v>
      </c>
      <c r="L54" s="9">
        <f>ROUND(E54*D54,2)</f>
        <v>112.62</v>
      </c>
      <c r="M54" s="9">
        <f>ROUND(I54*D54,2)</f>
        <v>0</v>
      </c>
      <c r="N54" s="9">
        <f>ROUND(J54*D54,2)</f>
        <v>0</v>
      </c>
      <c r="O54" s="161">
        <f t="shared" si="19"/>
        <v>112.62</v>
      </c>
    </row>
    <row r="55" spans="1:19">
      <c r="A55" s="145"/>
      <c r="B55" s="159"/>
      <c r="C55" s="147"/>
      <c r="D55" s="148"/>
      <c r="E55" s="148"/>
      <c r="F55" s="149"/>
      <c r="G55" s="149"/>
      <c r="H55" s="158"/>
      <c r="I55" s="12"/>
      <c r="J55" s="10"/>
      <c r="K55" s="49"/>
      <c r="L55" s="11">
        <f>SUM(L53:L54)</f>
        <v>3940.43</v>
      </c>
      <c r="M55" s="11">
        <f t="shared" ref="M55:N55" si="21">SUM(M53:M54)</f>
        <v>0</v>
      </c>
      <c r="N55" s="11">
        <f t="shared" si="21"/>
        <v>911.5</v>
      </c>
      <c r="O55" s="137"/>
    </row>
    <row r="56" spans="1:19">
      <c r="A56" s="138">
        <v>7</v>
      </c>
      <c r="B56" s="139" t="s">
        <v>73</v>
      </c>
      <c r="C56" s="140"/>
      <c r="D56" s="141"/>
      <c r="E56" s="139"/>
      <c r="F56" s="142"/>
      <c r="G56" s="46"/>
      <c r="H56" s="143"/>
      <c r="I56" s="48"/>
      <c r="J56" s="49"/>
      <c r="K56" s="66"/>
      <c r="L56" s="44"/>
      <c r="M56" s="48"/>
      <c r="N56" s="142"/>
      <c r="O56" s="204">
        <f>SUM(O57:O66)</f>
        <v>47806.3</v>
      </c>
    </row>
    <row r="57" spans="1:19" ht="25.5">
      <c r="A57" s="145" t="s">
        <v>74</v>
      </c>
      <c r="B57" s="146" t="s">
        <v>75</v>
      </c>
      <c r="C57" s="147" t="s">
        <v>9</v>
      </c>
      <c r="D57" s="152">
        <v>25.38</v>
      </c>
      <c r="E57" s="152">
        <v>236.62999999999997</v>
      </c>
      <c r="F57" s="149"/>
      <c r="G57" s="40"/>
      <c r="H57" s="41">
        <v>25.61</v>
      </c>
      <c r="I57" s="12">
        <v>236.63</v>
      </c>
      <c r="J57" s="10">
        <f>I57+'[6]1'!J59</f>
        <v>236.63</v>
      </c>
      <c r="K57" s="49">
        <f t="shared" ref="K57:K66" si="22">E57-J57</f>
        <v>0</v>
      </c>
      <c r="L57" s="9">
        <f t="shared" ref="L57:L66" si="23">ROUND(E57*D57,2)</f>
        <v>6005.67</v>
      </c>
      <c r="M57" s="9">
        <f t="shared" ref="M57:M66" si="24">ROUND(I57*D57,2)</f>
        <v>6005.67</v>
      </c>
      <c r="N57" s="9">
        <f t="shared" ref="N57:N66" si="25">ROUND(J57*D57,2)</f>
        <v>6005.67</v>
      </c>
      <c r="O57" s="157">
        <f t="shared" ref="O57:O66" si="26">L57-N57</f>
        <v>0</v>
      </c>
    </row>
    <row r="58" spans="1:19" ht="25.5">
      <c r="A58" s="145" t="s">
        <v>76</v>
      </c>
      <c r="B58" s="146" t="s">
        <v>77</v>
      </c>
      <c r="C58" s="147" t="s">
        <v>9</v>
      </c>
      <c r="D58" s="152">
        <v>35.42</v>
      </c>
      <c r="E58" s="152">
        <v>220.4974</v>
      </c>
      <c r="F58" s="149"/>
      <c r="G58" s="40"/>
      <c r="H58" s="41">
        <v>50.68</v>
      </c>
      <c r="I58" s="12">
        <v>76.400000000000006</v>
      </c>
      <c r="J58" s="10">
        <f>I58+'[6]1'!J60</f>
        <v>76.400000000000006</v>
      </c>
      <c r="K58" s="49">
        <f t="shared" si="22"/>
        <v>144.09739999999999</v>
      </c>
      <c r="L58" s="9">
        <f t="shared" si="23"/>
        <v>7810.02</v>
      </c>
      <c r="M58" s="9">
        <f t="shared" si="24"/>
        <v>2706.09</v>
      </c>
      <c r="N58" s="9">
        <f t="shared" si="25"/>
        <v>2706.09</v>
      </c>
      <c r="O58" s="157">
        <f t="shared" si="26"/>
        <v>5103.93</v>
      </c>
    </row>
    <row r="59" spans="1:19" ht="25.5">
      <c r="A59" s="145" t="s">
        <v>78</v>
      </c>
      <c r="B59" s="146" t="s">
        <v>79</v>
      </c>
      <c r="C59" s="147" t="s">
        <v>9</v>
      </c>
      <c r="D59" s="152">
        <v>55.79</v>
      </c>
      <c r="E59" s="152">
        <v>43.45</v>
      </c>
      <c r="F59" s="149"/>
      <c r="G59" s="40"/>
      <c r="H59" s="41">
        <v>32.590000000000003</v>
      </c>
      <c r="I59" s="12"/>
      <c r="J59" s="10">
        <f>I59+'[6]1'!J61</f>
        <v>0</v>
      </c>
      <c r="K59" s="49">
        <f t="shared" si="22"/>
        <v>43.45</v>
      </c>
      <c r="L59" s="9">
        <f t="shared" si="23"/>
        <v>2424.08</v>
      </c>
      <c r="M59" s="9">
        <f t="shared" si="24"/>
        <v>0</v>
      </c>
      <c r="N59" s="9">
        <f t="shared" si="25"/>
        <v>0</v>
      </c>
      <c r="O59" s="157">
        <f t="shared" si="26"/>
        <v>2424.08</v>
      </c>
    </row>
    <row r="60" spans="1:19">
      <c r="A60" s="145" t="s">
        <v>80</v>
      </c>
      <c r="B60" s="146" t="s">
        <v>349</v>
      </c>
      <c r="C60" s="147" t="s">
        <v>17</v>
      </c>
      <c r="D60" s="152">
        <v>67.900000000000006</v>
      </c>
      <c r="E60" s="152">
        <v>355.9</v>
      </c>
      <c r="F60" s="149"/>
      <c r="G60" s="40"/>
      <c r="H60" s="41">
        <v>50.09</v>
      </c>
      <c r="I60" s="12"/>
      <c r="J60" s="10">
        <f>I60+'[6]1'!J62</f>
        <v>0</v>
      </c>
      <c r="K60" s="49">
        <f t="shared" si="22"/>
        <v>355.9</v>
      </c>
      <c r="L60" s="9">
        <f t="shared" si="23"/>
        <v>24165.61</v>
      </c>
      <c r="M60" s="9">
        <f t="shared" si="24"/>
        <v>0</v>
      </c>
      <c r="N60" s="9">
        <f t="shared" si="25"/>
        <v>0</v>
      </c>
      <c r="O60" s="157">
        <f t="shared" si="26"/>
        <v>24165.61</v>
      </c>
    </row>
    <row r="61" spans="1:19" ht="25.5">
      <c r="A61" s="145" t="s">
        <v>81</v>
      </c>
      <c r="B61" s="146" t="s">
        <v>82</v>
      </c>
      <c r="C61" s="147" t="s">
        <v>23</v>
      </c>
      <c r="D61" s="152">
        <v>23.88</v>
      </c>
      <c r="E61" s="152">
        <v>105.31</v>
      </c>
      <c r="F61" s="149"/>
      <c r="G61" s="40"/>
      <c r="H61" s="41">
        <v>44.84</v>
      </c>
      <c r="I61" s="12"/>
      <c r="J61" s="10">
        <f>I61+'[6]1'!J63</f>
        <v>0</v>
      </c>
      <c r="K61" s="49">
        <f t="shared" si="22"/>
        <v>105.31</v>
      </c>
      <c r="L61" s="9">
        <f t="shared" si="23"/>
        <v>2514.8000000000002</v>
      </c>
      <c r="M61" s="9">
        <f t="shared" si="24"/>
        <v>0</v>
      </c>
      <c r="N61" s="9">
        <f t="shared" si="25"/>
        <v>0</v>
      </c>
      <c r="O61" s="157">
        <f t="shared" si="26"/>
        <v>2514.8000000000002</v>
      </c>
    </row>
    <row r="62" spans="1:19" ht="25.5">
      <c r="A62" s="145" t="s">
        <v>83</v>
      </c>
      <c r="B62" s="146" t="s">
        <v>84</v>
      </c>
      <c r="C62" s="147" t="s">
        <v>23</v>
      </c>
      <c r="D62" s="152">
        <v>42.37</v>
      </c>
      <c r="E62" s="152">
        <v>40.880000000000003</v>
      </c>
      <c r="F62" s="149"/>
      <c r="G62" s="149"/>
      <c r="H62" s="158"/>
      <c r="I62" s="12"/>
      <c r="J62" s="10">
        <f>I62+'[6]1'!J64</f>
        <v>0</v>
      </c>
      <c r="K62" s="49">
        <f t="shared" si="22"/>
        <v>40.880000000000003</v>
      </c>
      <c r="L62" s="9">
        <f t="shared" si="23"/>
        <v>1732.09</v>
      </c>
      <c r="M62" s="9">
        <f t="shared" si="24"/>
        <v>0</v>
      </c>
      <c r="N62" s="9">
        <f t="shared" si="25"/>
        <v>0</v>
      </c>
      <c r="O62" s="157">
        <f t="shared" si="26"/>
        <v>1732.09</v>
      </c>
    </row>
    <row r="63" spans="1:19" ht="25.5">
      <c r="A63" s="145" t="s">
        <v>85</v>
      </c>
      <c r="B63" s="146" t="s">
        <v>86</v>
      </c>
      <c r="C63" s="147" t="s">
        <v>9</v>
      </c>
      <c r="D63" s="152">
        <v>38.04</v>
      </c>
      <c r="E63" s="152">
        <v>236.62999999999997</v>
      </c>
      <c r="F63" s="149"/>
      <c r="G63" s="149"/>
      <c r="H63" s="158"/>
      <c r="I63" s="12"/>
      <c r="J63" s="10">
        <f>I63+'[6]1'!J65</f>
        <v>0</v>
      </c>
      <c r="K63" s="49">
        <f t="shared" si="22"/>
        <v>236.62999999999997</v>
      </c>
      <c r="L63" s="9">
        <f t="shared" si="23"/>
        <v>9001.41</v>
      </c>
      <c r="M63" s="9">
        <f t="shared" si="24"/>
        <v>0</v>
      </c>
      <c r="N63" s="9">
        <f t="shared" si="25"/>
        <v>0</v>
      </c>
      <c r="O63" s="157">
        <f t="shared" si="26"/>
        <v>9001.41</v>
      </c>
    </row>
    <row r="64" spans="1:19">
      <c r="A64" s="145" t="s">
        <v>87</v>
      </c>
      <c r="B64" s="146" t="s">
        <v>88</v>
      </c>
      <c r="C64" s="147" t="s">
        <v>23</v>
      </c>
      <c r="D64" s="152">
        <v>5.48</v>
      </c>
      <c r="E64" s="152">
        <v>179.48129999999998</v>
      </c>
      <c r="F64" s="149"/>
      <c r="G64" s="149"/>
      <c r="H64" s="158"/>
      <c r="I64" s="12"/>
      <c r="J64" s="10">
        <f>I64+'[6]1'!J66</f>
        <v>0</v>
      </c>
      <c r="K64" s="49">
        <f t="shared" si="22"/>
        <v>179.48129999999998</v>
      </c>
      <c r="L64" s="9">
        <f t="shared" si="23"/>
        <v>983.56</v>
      </c>
      <c r="M64" s="9">
        <f t="shared" si="24"/>
        <v>0</v>
      </c>
      <c r="N64" s="9">
        <f t="shared" si="25"/>
        <v>0</v>
      </c>
      <c r="O64" s="157">
        <f t="shared" si="26"/>
        <v>983.56</v>
      </c>
    </row>
    <row r="65" spans="1:15" ht="25.5">
      <c r="A65" s="145" t="s">
        <v>89</v>
      </c>
      <c r="B65" s="162" t="s">
        <v>90</v>
      </c>
      <c r="C65" s="127" t="s">
        <v>23</v>
      </c>
      <c r="D65" s="152">
        <v>31.08</v>
      </c>
      <c r="E65" s="163">
        <v>23.3</v>
      </c>
      <c r="F65" s="149"/>
      <c r="G65" s="40"/>
      <c r="H65" s="41">
        <v>93.08</v>
      </c>
      <c r="I65" s="12"/>
      <c r="J65" s="10">
        <f>I65+'[6]1'!J67</f>
        <v>0</v>
      </c>
      <c r="K65" s="49">
        <f t="shared" si="22"/>
        <v>23.3</v>
      </c>
      <c r="L65" s="9">
        <f t="shared" si="23"/>
        <v>724.16</v>
      </c>
      <c r="M65" s="9">
        <f t="shared" si="24"/>
        <v>0</v>
      </c>
      <c r="N65" s="9">
        <f t="shared" si="25"/>
        <v>0</v>
      </c>
      <c r="O65" s="157">
        <f t="shared" si="26"/>
        <v>724.16</v>
      </c>
    </row>
    <row r="66" spans="1:15" ht="38.25">
      <c r="A66" s="145" t="s">
        <v>91</v>
      </c>
      <c r="B66" s="162" t="s">
        <v>92</v>
      </c>
      <c r="C66" s="127" t="s">
        <v>9</v>
      </c>
      <c r="D66" s="152">
        <v>74.78</v>
      </c>
      <c r="E66" s="163">
        <v>15.467499999999999</v>
      </c>
      <c r="F66" s="149"/>
      <c r="G66" s="40"/>
      <c r="H66" s="41">
        <v>93.08</v>
      </c>
      <c r="I66" s="12"/>
      <c r="J66" s="10">
        <f>I66+'[6]1'!J68</f>
        <v>0</v>
      </c>
      <c r="K66" s="49">
        <f t="shared" si="22"/>
        <v>15.467499999999999</v>
      </c>
      <c r="L66" s="9">
        <f t="shared" si="23"/>
        <v>1156.6600000000001</v>
      </c>
      <c r="M66" s="9">
        <f t="shared" si="24"/>
        <v>0</v>
      </c>
      <c r="N66" s="9">
        <f t="shared" si="25"/>
        <v>0</v>
      </c>
      <c r="O66" s="157">
        <f t="shared" si="26"/>
        <v>1156.6600000000001</v>
      </c>
    </row>
    <row r="67" spans="1:15">
      <c r="A67" s="145"/>
      <c r="B67" s="162"/>
      <c r="C67" s="127"/>
      <c r="D67" s="148"/>
      <c r="E67" s="164"/>
      <c r="F67" s="149"/>
      <c r="G67" s="40"/>
      <c r="H67" s="41"/>
      <c r="I67" s="12"/>
      <c r="J67" s="10"/>
      <c r="K67" s="49"/>
      <c r="L67" s="11">
        <f>SUM(L57:L66)</f>
        <v>56518.060000000012</v>
      </c>
      <c r="M67" s="11">
        <f t="shared" ref="M67:N67" si="27">SUM(M57:M66)</f>
        <v>8711.76</v>
      </c>
      <c r="N67" s="11">
        <f t="shared" si="27"/>
        <v>8711.76</v>
      </c>
      <c r="O67" s="137"/>
    </row>
    <row r="68" spans="1:15">
      <c r="A68" s="138" t="s">
        <v>93</v>
      </c>
      <c r="B68" s="139" t="s">
        <v>94</v>
      </c>
      <c r="C68" s="140"/>
      <c r="D68" s="141"/>
      <c r="E68" s="139"/>
      <c r="F68" s="142"/>
      <c r="G68" s="46"/>
      <c r="H68" s="47">
        <v>36.479999999999997</v>
      </c>
      <c r="I68" s="48"/>
      <c r="J68" s="49"/>
      <c r="K68" s="165"/>
      <c r="L68" s="44"/>
      <c r="M68" s="44"/>
      <c r="N68" s="44"/>
      <c r="O68" s="151">
        <f>SUM(O70:O87)</f>
        <v>42060.469999999994</v>
      </c>
    </row>
    <row r="69" spans="1:15">
      <c r="A69" s="166"/>
      <c r="B69" s="167" t="s">
        <v>95</v>
      </c>
      <c r="C69" s="168"/>
      <c r="D69" s="169"/>
      <c r="E69" s="169"/>
      <c r="F69" s="170"/>
      <c r="G69" s="170"/>
      <c r="H69" s="171"/>
      <c r="I69" s="50"/>
      <c r="J69" s="51"/>
      <c r="K69" s="51"/>
      <c r="L69" s="52"/>
      <c r="M69" s="52"/>
      <c r="N69" s="52"/>
      <c r="O69" s="172"/>
    </row>
    <row r="70" spans="1:15" ht="38.25">
      <c r="A70" s="145" t="s">
        <v>96</v>
      </c>
      <c r="B70" s="146" t="s">
        <v>97</v>
      </c>
      <c r="C70" s="147" t="s">
        <v>9</v>
      </c>
      <c r="D70" s="148">
        <v>2.54</v>
      </c>
      <c r="E70" s="148">
        <v>1577.14</v>
      </c>
      <c r="F70" s="149"/>
      <c r="G70" s="173">
        <v>1425.74</v>
      </c>
      <c r="H70" s="158"/>
      <c r="I70" s="12">
        <v>151.4</v>
      </c>
      <c r="J70" s="10">
        <f>SUM(G70:I70)</f>
        <v>1577.14</v>
      </c>
      <c r="K70" s="49">
        <f t="shared" ref="K70:K86" si="28">E70-J70</f>
        <v>0</v>
      </c>
      <c r="L70" s="9">
        <f t="shared" ref="L70:L77" si="29">ROUND(E70*D70,2)</f>
        <v>4005.94</v>
      </c>
      <c r="M70" s="9">
        <f t="shared" ref="M70:M77" si="30">ROUND(I70*D70,2)</f>
        <v>384.56</v>
      </c>
      <c r="N70" s="9">
        <f t="shared" ref="N70:N77" si="31">ROUND(J70*D70,2)</f>
        <v>4005.94</v>
      </c>
      <c r="O70" s="157">
        <f>L70-N70</f>
        <v>0</v>
      </c>
    </row>
    <row r="71" spans="1:15" ht="51">
      <c r="A71" s="145" t="s">
        <v>98</v>
      </c>
      <c r="B71" s="162" t="s">
        <v>99</v>
      </c>
      <c r="C71" s="147" t="s">
        <v>9</v>
      </c>
      <c r="D71" s="148">
        <v>19.68</v>
      </c>
      <c r="E71" s="148">
        <v>510.68450999999999</v>
      </c>
      <c r="F71" s="149"/>
      <c r="G71" s="173">
        <v>251.64</v>
      </c>
      <c r="H71" s="158"/>
      <c r="I71" s="12">
        <v>259.04000000000002</v>
      </c>
      <c r="J71" s="10">
        <f>SUM(G71:I71)</f>
        <v>510.68</v>
      </c>
      <c r="K71" s="49">
        <f t="shared" si="28"/>
        <v>4.5099999999820284E-3</v>
      </c>
      <c r="L71" s="9">
        <f t="shared" si="29"/>
        <v>10050.27</v>
      </c>
      <c r="M71" s="9">
        <f t="shared" si="30"/>
        <v>5097.91</v>
      </c>
      <c r="N71" s="9">
        <f t="shared" si="31"/>
        <v>10050.18</v>
      </c>
      <c r="O71" s="157">
        <f>L71-N71</f>
        <v>9.0000000000145519E-2</v>
      </c>
    </row>
    <row r="72" spans="1:15" ht="38.25">
      <c r="A72" s="145" t="s">
        <v>100</v>
      </c>
      <c r="B72" s="146" t="s">
        <v>101</v>
      </c>
      <c r="C72" s="147" t="s">
        <v>9</v>
      </c>
      <c r="D72" s="148">
        <v>16.48</v>
      </c>
      <c r="E72" s="148">
        <v>209.40716</v>
      </c>
      <c r="F72" s="149"/>
      <c r="G72" s="173"/>
      <c r="H72" s="41">
        <v>589.54999999999995</v>
      </c>
      <c r="I72" s="12">
        <v>209.40716</v>
      </c>
      <c r="J72" s="10">
        <f>I72+'[6]1'!J74</f>
        <v>209.40716</v>
      </c>
      <c r="K72" s="49">
        <f t="shared" si="28"/>
        <v>0</v>
      </c>
      <c r="L72" s="9">
        <f t="shared" si="29"/>
        <v>3451.03</v>
      </c>
      <c r="M72" s="9">
        <f t="shared" si="30"/>
        <v>3451.03</v>
      </c>
      <c r="N72" s="9">
        <f t="shared" si="31"/>
        <v>3451.03</v>
      </c>
      <c r="O72" s="157">
        <f t="shared" ref="O72:O87" si="32">L72-N72</f>
        <v>0</v>
      </c>
    </row>
    <row r="73" spans="1:15" ht="38.25">
      <c r="A73" s="145" t="s">
        <v>102</v>
      </c>
      <c r="B73" s="146" t="s">
        <v>103</v>
      </c>
      <c r="C73" s="147" t="s">
        <v>9</v>
      </c>
      <c r="D73" s="148">
        <v>30.8</v>
      </c>
      <c r="E73" s="148">
        <v>209.40716000000003</v>
      </c>
      <c r="F73" s="149"/>
      <c r="G73" s="173"/>
      <c r="H73" s="41">
        <v>550.77</v>
      </c>
      <c r="I73" s="12"/>
      <c r="J73" s="10">
        <f>I73+'[6]1'!J75</f>
        <v>0</v>
      </c>
      <c r="K73" s="49">
        <f t="shared" si="28"/>
        <v>209.40716000000003</v>
      </c>
      <c r="L73" s="9">
        <f t="shared" si="29"/>
        <v>6449.74</v>
      </c>
      <c r="M73" s="9">
        <f t="shared" si="30"/>
        <v>0</v>
      </c>
      <c r="N73" s="9">
        <f t="shared" si="31"/>
        <v>0</v>
      </c>
      <c r="O73" s="157">
        <f t="shared" si="32"/>
        <v>6449.74</v>
      </c>
    </row>
    <row r="74" spans="1:15">
      <c r="A74" s="145" t="s">
        <v>104</v>
      </c>
      <c r="B74" s="146" t="s">
        <v>105</v>
      </c>
      <c r="C74" s="147" t="s">
        <v>9</v>
      </c>
      <c r="D74" s="148">
        <v>9.59</v>
      </c>
      <c r="E74" s="148">
        <v>510.68451000000005</v>
      </c>
      <c r="F74" s="149"/>
      <c r="G74" s="173"/>
      <c r="H74" s="41">
        <v>458.87</v>
      </c>
      <c r="I74" s="12"/>
      <c r="J74" s="10">
        <f>I74+'[6]1'!J76</f>
        <v>0</v>
      </c>
      <c r="K74" s="49">
        <f t="shared" si="28"/>
        <v>510.68451000000005</v>
      </c>
      <c r="L74" s="9">
        <f t="shared" si="29"/>
        <v>4897.46</v>
      </c>
      <c r="M74" s="9">
        <f t="shared" si="30"/>
        <v>0</v>
      </c>
      <c r="N74" s="9">
        <f t="shared" si="31"/>
        <v>0</v>
      </c>
      <c r="O74" s="157">
        <f t="shared" si="32"/>
        <v>4897.46</v>
      </c>
    </row>
    <row r="75" spans="1:15">
      <c r="A75" s="145" t="s">
        <v>106</v>
      </c>
      <c r="B75" s="146" t="s">
        <v>107</v>
      </c>
      <c r="C75" s="147" t="s">
        <v>9</v>
      </c>
      <c r="D75" s="148">
        <v>10.17</v>
      </c>
      <c r="E75" s="148">
        <v>510.68451000000005</v>
      </c>
      <c r="F75" s="149"/>
      <c r="G75" s="173"/>
      <c r="H75" s="41">
        <v>497.63</v>
      </c>
      <c r="I75" s="12"/>
      <c r="J75" s="10">
        <f>I75+'[6]1'!J77</f>
        <v>0</v>
      </c>
      <c r="K75" s="49">
        <f t="shared" si="28"/>
        <v>510.68451000000005</v>
      </c>
      <c r="L75" s="9">
        <f t="shared" si="29"/>
        <v>5193.66</v>
      </c>
      <c r="M75" s="9">
        <f t="shared" si="30"/>
        <v>0</v>
      </c>
      <c r="N75" s="9">
        <f t="shared" si="31"/>
        <v>0</v>
      </c>
      <c r="O75" s="157">
        <f t="shared" si="32"/>
        <v>5193.66</v>
      </c>
    </row>
    <row r="76" spans="1:15" ht="25.5">
      <c r="A76" s="145" t="s">
        <v>108</v>
      </c>
      <c r="B76" s="146" t="s">
        <v>109</v>
      </c>
      <c r="C76" s="147" t="s">
        <v>23</v>
      </c>
      <c r="D76" s="148">
        <v>83.62</v>
      </c>
      <c r="E76" s="148">
        <v>32.950000000000003</v>
      </c>
      <c r="F76" s="149"/>
      <c r="G76" s="173"/>
      <c r="H76" s="158"/>
      <c r="I76" s="12"/>
      <c r="J76" s="10">
        <f>I76+'[6]1'!J78</f>
        <v>0</v>
      </c>
      <c r="K76" s="49">
        <f t="shared" si="28"/>
        <v>32.950000000000003</v>
      </c>
      <c r="L76" s="9">
        <f t="shared" si="29"/>
        <v>2755.28</v>
      </c>
      <c r="M76" s="9">
        <f t="shared" si="30"/>
        <v>0</v>
      </c>
      <c r="N76" s="9">
        <f t="shared" si="31"/>
        <v>0</v>
      </c>
      <c r="O76" s="157">
        <f t="shared" si="32"/>
        <v>2755.28</v>
      </c>
    </row>
    <row r="77" spans="1:15" ht="25.5">
      <c r="A77" s="145" t="s">
        <v>110</v>
      </c>
      <c r="B77" s="146" t="s">
        <v>111</v>
      </c>
      <c r="C77" s="147" t="s">
        <v>9</v>
      </c>
      <c r="D77" s="148">
        <v>17.18</v>
      </c>
      <c r="E77" s="148">
        <v>528.64638450000007</v>
      </c>
      <c r="F77" s="149"/>
      <c r="G77" s="173"/>
      <c r="H77" s="158"/>
      <c r="I77" s="12"/>
      <c r="J77" s="10">
        <f>I77+'[6]1'!J79</f>
        <v>0</v>
      </c>
      <c r="K77" s="49">
        <f t="shared" si="28"/>
        <v>528.64638450000007</v>
      </c>
      <c r="L77" s="9">
        <f t="shared" si="29"/>
        <v>9082.14</v>
      </c>
      <c r="M77" s="9">
        <f t="shared" si="30"/>
        <v>0</v>
      </c>
      <c r="N77" s="9">
        <f t="shared" si="31"/>
        <v>0</v>
      </c>
      <c r="O77" s="157">
        <f t="shared" si="32"/>
        <v>9082.14</v>
      </c>
    </row>
    <row r="78" spans="1:15" s="13" customFormat="1">
      <c r="A78" s="166"/>
      <c r="B78" s="174" t="s">
        <v>112</v>
      </c>
      <c r="C78" s="168"/>
      <c r="D78" s="169"/>
      <c r="E78" s="169"/>
      <c r="F78" s="175"/>
      <c r="G78" s="53"/>
      <c r="H78" s="54">
        <v>4.3499999999999996</v>
      </c>
      <c r="I78" s="55"/>
      <c r="J78" s="56"/>
      <c r="K78" s="51"/>
      <c r="L78" s="57"/>
      <c r="M78" s="57"/>
      <c r="N78" s="57"/>
      <c r="O78" s="176"/>
    </row>
    <row r="79" spans="1:15" ht="25.5">
      <c r="A79" s="145" t="s">
        <v>113</v>
      </c>
      <c r="B79" s="162" t="s">
        <v>114</v>
      </c>
      <c r="C79" s="147" t="s">
        <v>9</v>
      </c>
      <c r="D79" s="148">
        <v>4.1900000000000004</v>
      </c>
      <c r="E79" s="148">
        <v>229.95</v>
      </c>
      <c r="F79" s="149"/>
      <c r="G79" s="40"/>
      <c r="H79" s="41">
        <v>19.41</v>
      </c>
      <c r="I79" s="12">
        <v>229.95</v>
      </c>
      <c r="J79" s="10">
        <f>I79+'[6]1'!J82</f>
        <v>229.95</v>
      </c>
      <c r="K79" s="49">
        <f t="shared" si="28"/>
        <v>0</v>
      </c>
      <c r="L79" s="9">
        <f>ROUND(E79*D79,2)</f>
        <v>963.49</v>
      </c>
      <c r="M79" s="9">
        <f>ROUND(I79*D79,2)</f>
        <v>963.49</v>
      </c>
      <c r="N79" s="9">
        <f>ROUND(J79*D79,2)</f>
        <v>963.49</v>
      </c>
      <c r="O79" s="157">
        <f t="shared" si="32"/>
        <v>0</v>
      </c>
    </row>
    <row r="80" spans="1:15" ht="38.25">
      <c r="A80" s="145" t="s">
        <v>115</v>
      </c>
      <c r="B80" s="146" t="s">
        <v>116</v>
      </c>
      <c r="C80" s="147" t="s">
        <v>9</v>
      </c>
      <c r="D80" s="148">
        <v>22.49</v>
      </c>
      <c r="E80" s="148">
        <v>229.95</v>
      </c>
      <c r="F80" s="149"/>
      <c r="G80" s="40"/>
      <c r="H80" s="41">
        <v>17.43</v>
      </c>
      <c r="I80" s="12">
        <v>229.95</v>
      </c>
      <c r="J80" s="10">
        <f>I80+'[6]1'!J83</f>
        <v>229.95</v>
      </c>
      <c r="K80" s="49">
        <f t="shared" si="28"/>
        <v>0</v>
      </c>
      <c r="L80" s="9">
        <f>ROUND(E80*D80,2)</f>
        <v>5171.58</v>
      </c>
      <c r="M80" s="9">
        <f>ROUND(I80*D80,2)</f>
        <v>5171.58</v>
      </c>
      <c r="N80" s="9">
        <f>ROUND(J80*D80,2)</f>
        <v>5171.58</v>
      </c>
      <c r="O80" s="157">
        <f t="shared" si="32"/>
        <v>0</v>
      </c>
    </row>
    <row r="81" spans="1:15">
      <c r="A81" s="145" t="s">
        <v>117</v>
      </c>
      <c r="B81" s="146" t="s">
        <v>118</v>
      </c>
      <c r="C81" s="147" t="s">
        <v>9</v>
      </c>
      <c r="D81" s="148">
        <v>17.29</v>
      </c>
      <c r="E81" s="148">
        <v>236.62999999999997</v>
      </c>
      <c r="F81" s="149"/>
      <c r="G81" s="40"/>
      <c r="H81" s="41">
        <v>28.65</v>
      </c>
      <c r="I81" s="12"/>
      <c r="J81" s="10">
        <f>I81+'[6]1'!J84</f>
        <v>0</v>
      </c>
      <c r="K81" s="49">
        <f t="shared" si="28"/>
        <v>236.62999999999997</v>
      </c>
      <c r="L81" s="9">
        <f>ROUND(E81*D81,2)</f>
        <v>4091.33</v>
      </c>
      <c r="M81" s="9">
        <f>ROUND(I81*D81,2)</f>
        <v>0</v>
      </c>
      <c r="N81" s="9">
        <f>ROUND(J81*D81,2)</f>
        <v>0</v>
      </c>
      <c r="O81" s="157">
        <f t="shared" si="32"/>
        <v>4091.33</v>
      </c>
    </row>
    <row r="82" spans="1:15">
      <c r="A82" s="145" t="s">
        <v>119</v>
      </c>
      <c r="B82" s="146" t="s">
        <v>120</v>
      </c>
      <c r="C82" s="147" t="s">
        <v>9</v>
      </c>
      <c r="D82" s="148">
        <v>8.9499999999999993</v>
      </c>
      <c r="E82" s="148">
        <v>236.62999999999997</v>
      </c>
      <c r="F82" s="149"/>
      <c r="G82" s="40"/>
      <c r="H82" s="41">
        <v>45.38</v>
      </c>
      <c r="I82" s="12"/>
      <c r="J82" s="10">
        <f>I82+'[6]1'!J85</f>
        <v>0</v>
      </c>
      <c r="K82" s="49">
        <f t="shared" si="28"/>
        <v>236.62999999999997</v>
      </c>
      <c r="L82" s="9">
        <f>ROUND(E82*D82,2)</f>
        <v>2117.84</v>
      </c>
      <c r="M82" s="9">
        <f>ROUND(I82*D82,2)</f>
        <v>0</v>
      </c>
      <c r="N82" s="9">
        <f>ROUND(J82*D82,2)</f>
        <v>0</v>
      </c>
      <c r="O82" s="157">
        <f t="shared" si="32"/>
        <v>2117.84</v>
      </c>
    </row>
    <row r="83" spans="1:15">
      <c r="A83" s="145" t="s">
        <v>121</v>
      </c>
      <c r="B83" s="159" t="s">
        <v>122</v>
      </c>
      <c r="C83" s="147" t="s">
        <v>9</v>
      </c>
      <c r="D83" s="148">
        <v>23.26</v>
      </c>
      <c r="E83" s="148">
        <v>6.68</v>
      </c>
      <c r="F83" s="149"/>
      <c r="G83" s="149"/>
      <c r="H83" s="158"/>
      <c r="I83" s="12"/>
      <c r="J83" s="10">
        <f>I83+'[6]1'!J86</f>
        <v>0</v>
      </c>
      <c r="K83" s="49">
        <f t="shared" si="28"/>
        <v>6.68</v>
      </c>
      <c r="L83" s="9">
        <f>ROUND(E83*D83,2)</f>
        <v>155.38</v>
      </c>
      <c r="M83" s="9">
        <f>ROUND(I83*D83,2)</f>
        <v>0</v>
      </c>
      <c r="N83" s="9">
        <f>ROUND(J83*D83,2)</f>
        <v>0</v>
      </c>
      <c r="O83" s="157">
        <f t="shared" si="32"/>
        <v>155.38</v>
      </c>
    </row>
    <row r="84" spans="1:15" s="13" customFormat="1">
      <c r="A84" s="166"/>
      <c r="B84" s="174" t="s">
        <v>123</v>
      </c>
      <c r="C84" s="168"/>
      <c r="D84" s="169"/>
      <c r="E84" s="169"/>
      <c r="F84" s="175"/>
      <c r="G84" s="175"/>
      <c r="H84" s="177"/>
      <c r="I84" s="55"/>
      <c r="J84" s="56"/>
      <c r="K84" s="51"/>
      <c r="L84" s="57"/>
      <c r="M84" s="57"/>
      <c r="N84" s="57"/>
      <c r="O84" s="157"/>
    </row>
    <row r="85" spans="1:15" ht="38.25">
      <c r="A85" s="145" t="s">
        <v>124</v>
      </c>
      <c r="B85" s="146" t="s">
        <v>125</v>
      </c>
      <c r="C85" s="147" t="s">
        <v>9</v>
      </c>
      <c r="D85" s="148">
        <v>4.16</v>
      </c>
      <c r="E85" s="148">
        <v>174.56</v>
      </c>
      <c r="F85" s="149"/>
      <c r="G85" s="149"/>
      <c r="H85" s="158"/>
      <c r="I85" s="12"/>
      <c r="J85" s="10">
        <f>I85+'[6]1'!J88</f>
        <v>0</v>
      </c>
      <c r="K85" s="49">
        <f t="shared" si="28"/>
        <v>174.56</v>
      </c>
      <c r="L85" s="9">
        <f>ROUND(E85*D85,2)</f>
        <v>726.17</v>
      </c>
      <c r="M85" s="9">
        <f>ROUND(I85*D85,2)</f>
        <v>0</v>
      </c>
      <c r="N85" s="9">
        <f>ROUND(J85*D85,2)</f>
        <v>0</v>
      </c>
      <c r="O85" s="157">
        <f t="shared" si="32"/>
        <v>726.17</v>
      </c>
    </row>
    <row r="86" spans="1:15" ht="38.25">
      <c r="A86" s="145" t="s">
        <v>126</v>
      </c>
      <c r="B86" s="146" t="s">
        <v>127</v>
      </c>
      <c r="C86" s="147" t="s">
        <v>9</v>
      </c>
      <c r="D86" s="148">
        <v>23.11</v>
      </c>
      <c r="E86" s="148">
        <v>174.56</v>
      </c>
      <c r="F86" s="149"/>
      <c r="G86" s="40"/>
      <c r="H86" s="41">
        <v>16.16</v>
      </c>
      <c r="I86" s="12"/>
      <c r="J86" s="10">
        <f>I86+'[6]1'!J89</f>
        <v>0</v>
      </c>
      <c r="K86" s="49">
        <f t="shared" si="28"/>
        <v>174.56</v>
      </c>
      <c r="L86" s="9">
        <f>ROUND(E86*D86,2)</f>
        <v>4034.08</v>
      </c>
      <c r="M86" s="9">
        <f>ROUND(I86*D86,2)</f>
        <v>0</v>
      </c>
      <c r="N86" s="9">
        <f>ROUND(J86*D86,2)</f>
        <v>0</v>
      </c>
      <c r="O86" s="157">
        <f t="shared" si="32"/>
        <v>4034.08</v>
      </c>
    </row>
    <row r="87" spans="1:15" ht="25.5">
      <c r="A87" s="145" t="s">
        <v>128</v>
      </c>
      <c r="B87" s="146" t="s">
        <v>129</v>
      </c>
      <c r="C87" s="147" t="s">
        <v>9</v>
      </c>
      <c r="D87" s="148">
        <v>14.65</v>
      </c>
      <c r="E87" s="148">
        <v>174.56</v>
      </c>
      <c r="F87" s="149"/>
      <c r="G87" s="40"/>
      <c r="H87" s="41"/>
      <c r="I87" s="12"/>
      <c r="J87" s="128" t="s">
        <v>328</v>
      </c>
      <c r="K87" s="49">
        <f>E87</f>
        <v>174.56</v>
      </c>
      <c r="L87" s="9">
        <f>ROUND(E87*D87,2)</f>
        <v>2557.3000000000002</v>
      </c>
      <c r="M87" s="9">
        <f>ROUND(I87*D87,2)</f>
        <v>0</v>
      </c>
      <c r="N87" s="9">
        <v>0</v>
      </c>
      <c r="O87" s="157">
        <f t="shared" si="32"/>
        <v>2557.3000000000002</v>
      </c>
    </row>
    <row r="88" spans="1:15">
      <c r="A88" s="145"/>
      <c r="B88" s="146"/>
      <c r="C88" s="147"/>
      <c r="D88" s="148"/>
      <c r="E88" s="148"/>
      <c r="F88" s="149"/>
      <c r="G88" s="40"/>
      <c r="H88" s="41"/>
      <c r="I88" s="12"/>
      <c r="J88" s="10"/>
      <c r="K88" s="49"/>
      <c r="L88" s="11">
        <f>SUM(L70:L87)</f>
        <v>65702.69</v>
      </c>
      <c r="M88" s="11">
        <f>SUM(M70:M87)</f>
        <v>15068.57</v>
      </c>
      <c r="N88" s="11">
        <f>SUM(N70:N87)</f>
        <v>23642.22</v>
      </c>
      <c r="O88" s="137"/>
    </row>
    <row r="89" spans="1:15">
      <c r="A89" s="178" t="s">
        <v>130</v>
      </c>
      <c r="B89" s="139" t="s">
        <v>131</v>
      </c>
      <c r="C89" s="140"/>
      <c r="D89" s="141"/>
      <c r="E89" s="139"/>
      <c r="F89" s="142"/>
      <c r="G89" s="46"/>
      <c r="H89" s="47">
        <v>44.92</v>
      </c>
      <c r="I89" s="48"/>
      <c r="J89" s="49"/>
      <c r="K89" s="66"/>
      <c r="L89" s="44"/>
      <c r="M89" s="44"/>
      <c r="N89" s="44"/>
      <c r="O89" s="204">
        <f>SUM(O91:O108)</f>
        <v>53800.749999999985</v>
      </c>
    </row>
    <row r="90" spans="1:15">
      <c r="A90" s="166"/>
      <c r="B90" s="167" t="s">
        <v>132</v>
      </c>
      <c r="C90" s="168"/>
      <c r="D90" s="169"/>
      <c r="E90" s="169"/>
      <c r="F90" s="170"/>
      <c r="G90" s="58"/>
      <c r="H90" s="59">
        <v>42.63</v>
      </c>
      <c r="I90" s="50"/>
      <c r="J90" s="51"/>
      <c r="K90" s="51"/>
      <c r="L90" s="52"/>
      <c r="M90" s="52"/>
      <c r="N90" s="52"/>
      <c r="O90" s="172"/>
    </row>
    <row r="91" spans="1:15" ht="25.5">
      <c r="A91" s="145" t="s">
        <v>133</v>
      </c>
      <c r="B91" s="162" t="s">
        <v>134</v>
      </c>
      <c r="C91" s="147" t="s">
        <v>135</v>
      </c>
      <c r="D91" s="148">
        <v>366.07</v>
      </c>
      <c r="E91" s="148">
        <v>6</v>
      </c>
      <c r="F91" s="149"/>
      <c r="G91" s="40"/>
      <c r="H91" s="41">
        <v>15.96</v>
      </c>
      <c r="I91" s="12"/>
      <c r="J91" s="10">
        <f>I91+'[6]1'!J94</f>
        <v>0</v>
      </c>
      <c r="K91" s="49">
        <f t="shared" ref="K91:K108" si="33">E91-J91</f>
        <v>6</v>
      </c>
      <c r="L91" s="9">
        <f t="shared" ref="L91:L97" si="34">ROUND(E91*D91,2)</f>
        <v>2196.42</v>
      </c>
      <c r="M91" s="9">
        <f t="shared" ref="M91:M97" si="35">ROUND(I91*D91,2)</f>
        <v>0</v>
      </c>
      <c r="N91" s="9">
        <f t="shared" ref="N91:N97" si="36">ROUND(J91*D91,2)</f>
        <v>0</v>
      </c>
      <c r="O91" s="157">
        <f t="shared" ref="O91:O108" si="37">L91-N91</f>
        <v>2196.42</v>
      </c>
    </row>
    <row r="92" spans="1:15" ht="25.5">
      <c r="A92" s="145" t="s">
        <v>136</v>
      </c>
      <c r="B92" s="146" t="s">
        <v>137</v>
      </c>
      <c r="C92" s="147" t="s">
        <v>135</v>
      </c>
      <c r="D92" s="148">
        <v>350.51</v>
      </c>
      <c r="E92" s="148">
        <v>12</v>
      </c>
      <c r="F92" s="149"/>
      <c r="G92" s="40"/>
      <c r="H92" s="41">
        <v>51.17</v>
      </c>
      <c r="I92" s="12"/>
      <c r="J92" s="10">
        <f>I92+'[6]1'!J95</f>
        <v>0</v>
      </c>
      <c r="K92" s="49">
        <f t="shared" si="33"/>
        <v>12</v>
      </c>
      <c r="L92" s="9">
        <f t="shared" si="34"/>
        <v>4206.12</v>
      </c>
      <c r="M92" s="9">
        <f t="shared" si="35"/>
        <v>0</v>
      </c>
      <c r="N92" s="9">
        <f t="shared" si="36"/>
        <v>0</v>
      </c>
      <c r="O92" s="157">
        <f t="shared" si="37"/>
        <v>4206.12</v>
      </c>
    </row>
    <row r="93" spans="1:15" ht="25.5">
      <c r="A93" s="145" t="s">
        <v>138</v>
      </c>
      <c r="B93" s="146" t="s">
        <v>139</v>
      </c>
      <c r="C93" s="147" t="s">
        <v>135</v>
      </c>
      <c r="D93" s="148">
        <v>385.86</v>
      </c>
      <c r="E93" s="148">
        <v>1</v>
      </c>
      <c r="F93" s="149"/>
      <c r="G93" s="149"/>
      <c r="H93" s="158"/>
      <c r="I93" s="12"/>
      <c r="J93" s="10">
        <f>I93+'[6]1'!J96</f>
        <v>0</v>
      </c>
      <c r="K93" s="49">
        <f t="shared" si="33"/>
        <v>1</v>
      </c>
      <c r="L93" s="9">
        <f t="shared" si="34"/>
        <v>385.86</v>
      </c>
      <c r="M93" s="9">
        <f t="shared" si="35"/>
        <v>0</v>
      </c>
      <c r="N93" s="9">
        <f t="shared" si="36"/>
        <v>0</v>
      </c>
      <c r="O93" s="157">
        <f t="shared" si="37"/>
        <v>385.86</v>
      </c>
    </row>
    <row r="94" spans="1:15" ht="25.5">
      <c r="A94" s="145" t="s">
        <v>140</v>
      </c>
      <c r="B94" s="146" t="s">
        <v>141</v>
      </c>
      <c r="C94" s="147" t="s">
        <v>135</v>
      </c>
      <c r="D94" s="148">
        <v>65.459999999999994</v>
      </c>
      <c r="E94" s="148">
        <v>22</v>
      </c>
      <c r="F94" s="149"/>
      <c r="G94" s="149"/>
      <c r="H94" s="158"/>
      <c r="I94" s="12"/>
      <c r="J94" s="10">
        <f>I94+'[6]1'!J97</f>
        <v>0</v>
      </c>
      <c r="K94" s="49">
        <f t="shared" si="33"/>
        <v>22</v>
      </c>
      <c r="L94" s="9">
        <f t="shared" si="34"/>
        <v>1440.12</v>
      </c>
      <c r="M94" s="9">
        <f t="shared" si="35"/>
        <v>0</v>
      </c>
      <c r="N94" s="9">
        <f t="shared" si="36"/>
        <v>0</v>
      </c>
      <c r="O94" s="157">
        <f t="shared" si="37"/>
        <v>1440.12</v>
      </c>
    </row>
    <row r="95" spans="1:15">
      <c r="A95" s="145" t="s">
        <v>142</v>
      </c>
      <c r="B95" s="146" t="s">
        <v>143</v>
      </c>
      <c r="C95" s="147" t="s">
        <v>135</v>
      </c>
      <c r="D95" s="148">
        <v>767.95</v>
      </c>
      <c r="E95" s="148">
        <v>2</v>
      </c>
      <c r="F95" s="149"/>
      <c r="G95" s="149"/>
      <c r="H95" s="179"/>
      <c r="I95" s="12"/>
      <c r="J95" s="10">
        <f>I95+'[6]1'!J98</f>
        <v>0</v>
      </c>
      <c r="K95" s="49">
        <f t="shared" si="33"/>
        <v>2</v>
      </c>
      <c r="L95" s="9">
        <f t="shared" si="34"/>
        <v>1535.9</v>
      </c>
      <c r="M95" s="9">
        <f t="shared" si="35"/>
        <v>0</v>
      </c>
      <c r="N95" s="9">
        <f t="shared" si="36"/>
        <v>0</v>
      </c>
      <c r="O95" s="157">
        <f t="shared" si="37"/>
        <v>1535.9</v>
      </c>
    </row>
    <row r="96" spans="1:15" ht="25.5">
      <c r="A96" s="145" t="s">
        <v>144</v>
      </c>
      <c r="B96" s="146" t="s">
        <v>145</v>
      </c>
      <c r="C96" s="147" t="s">
        <v>135</v>
      </c>
      <c r="D96" s="148">
        <v>437.57</v>
      </c>
      <c r="E96" s="148">
        <v>1</v>
      </c>
      <c r="F96" s="149"/>
      <c r="G96" s="40"/>
      <c r="H96" s="41">
        <v>4.18</v>
      </c>
      <c r="I96" s="12"/>
      <c r="J96" s="10">
        <f>I96+'[6]1'!J99</f>
        <v>0</v>
      </c>
      <c r="K96" s="49">
        <f t="shared" si="33"/>
        <v>1</v>
      </c>
      <c r="L96" s="9">
        <f t="shared" si="34"/>
        <v>437.57</v>
      </c>
      <c r="M96" s="9">
        <f t="shared" si="35"/>
        <v>0</v>
      </c>
      <c r="N96" s="9">
        <f t="shared" si="36"/>
        <v>0</v>
      </c>
      <c r="O96" s="157">
        <f t="shared" si="37"/>
        <v>437.57</v>
      </c>
    </row>
    <row r="97" spans="1:15" ht="25.5">
      <c r="A97" s="145" t="s">
        <v>146</v>
      </c>
      <c r="B97" s="146" t="s">
        <v>147</v>
      </c>
      <c r="C97" s="147" t="s">
        <v>9</v>
      </c>
      <c r="D97" s="148">
        <v>18.8</v>
      </c>
      <c r="E97" s="148">
        <v>122.85</v>
      </c>
      <c r="F97" s="149"/>
      <c r="G97" s="40"/>
      <c r="H97" s="41">
        <v>6.15</v>
      </c>
      <c r="I97" s="12"/>
      <c r="J97" s="10">
        <f>I97+'[6]1'!J100</f>
        <v>0</v>
      </c>
      <c r="K97" s="49">
        <f t="shared" si="33"/>
        <v>122.85</v>
      </c>
      <c r="L97" s="9">
        <f t="shared" si="34"/>
        <v>2309.58</v>
      </c>
      <c r="M97" s="9">
        <f t="shared" si="35"/>
        <v>0</v>
      </c>
      <c r="N97" s="9">
        <f t="shared" si="36"/>
        <v>0</v>
      </c>
      <c r="O97" s="157">
        <f t="shared" si="37"/>
        <v>2309.58</v>
      </c>
    </row>
    <row r="98" spans="1:15">
      <c r="A98" s="166"/>
      <c r="B98" s="167" t="s">
        <v>148</v>
      </c>
      <c r="C98" s="168"/>
      <c r="D98" s="169"/>
      <c r="E98" s="169"/>
      <c r="F98" s="170"/>
      <c r="G98" s="58"/>
      <c r="H98" s="59">
        <v>10.71</v>
      </c>
      <c r="I98" s="50"/>
      <c r="J98" s="51"/>
      <c r="K98" s="51"/>
      <c r="L98" s="52"/>
      <c r="M98" s="52"/>
      <c r="N98" s="52"/>
      <c r="O98" s="172"/>
    </row>
    <row r="99" spans="1:15" ht="25.5">
      <c r="A99" s="145" t="s">
        <v>149</v>
      </c>
      <c r="B99" s="146" t="s">
        <v>150</v>
      </c>
      <c r="C99" s="147" t="s">
        <v>9</v>
      </c>
      <c r="D99" s="148">
        <v>456.76</v>
      </c>
      <c r="E99" s="148">
        <v>28.36</v>
      </c>
      <c r="F99" s="149"/>
      <c r="G99" s="40"/>
      <c r="H99" s="41">
        <v>5.63</v>
      </c>
      <c r="I99" s="12"/>
      <c r="J99" s="10">
        <f>I99+'[6]1'!J102</f>
        <v>0</v>
      </c>
      <c r="K99" s="49">
        <f t="shared" si="33"/>
        <v>28.36</v>
      </c>
      <c r="L99" s="9">
        <f t="shared" ref="L99:L104" si="38">ROUND(E99*D99,2)</f>
        <v>12953.71</v>
      </c>
      <c r="M99" s="9">
        <f t="shared" ref="M99:M104" si="39">ROUND(I99*D99,2)</f>
        <v>0</v>
      </c>
      <c r="N99" s="9">
        <f t="shared" ref="N99:N104" si="40">ROUND(J99*D99,2)</f>
        <v>0</v>
      </c>
      <c r="O99" s="157">
        <f t="shared" si="37"/>
        <v>12953.71</v>
      </c>
    </row>
    <row r="100" spans="1:15">
      <c r="A100" s="145" t="s">
        <v>151</v>
      </c>
      <c r="B100" s="146" t="s">
        <v>152</v>
      </c>
      <c r="C100" s="147" t="s">
        <v>9</v>
      </c>
      <c r="D100" s="148">
        <v>504.2</v>
      </c>
      <c r="E100" s="148">
        <v>1.6</v>
      </c>
      <c r="F100" s="149"/>
      <c r="G100" s="40"/>
      <c r="H100" s="41">
        <v>5.85</v>
      </c>
      <c r="I100" s="12"/>
      <c r="J100" s="10">
        <f>I100+'[6]1'!J103</f>
        <v>0</v>
      </c>
      <c r="K100" s="49">
        <f t="shared" si="33"/>
        <v>1.6</v>
      </c>
      <c r="L100" s="9">
        <f t="shared" si="38"/>
        <v>806.72</v>
      </c>
      <c r="M100" s="9">
        <f t="shared" si="39"/>
        <v>0</v>
      </c>
      <c r="N100" s="9">
        <f t="shared" si="40"/>
        <v>0</v>
      </c>
      <c r="O100" s="157">
        <f t="shared" si="37"/>
        <v>806.72</v>
      </c>
    </row>
    <row r="101" spans="1:15" ht="25.5">
      <c r="A101" s="145" t="s">
        <v>153</v>
      </c>
      <c r="B101" s="146" t="s">
        <v>154</v>
      </c>
      <c r="C101" s="147" t="s">
        <v>9</v>
      </c>
      <c r="D101" s="148">
        <v>699.8</v>
      </c>
      <c r="E101" s="148">
        <v>12.73</v>
      </c>
      <c r="F101" s="149"/>
      <c r="G101" s="40"/>
      <c r="H101" s="41">
        <v>8.92</v>
      </c>
      <c r="I101" s="12"/>
      <c r="J101" s="10">
        <f>I101+'[6]1'!J104</f>
        <v>0</v>
      </c>
      <c r="K101" s="49">
        <f t="shared" si="33"/>
        <v>12.73</v>
      </c>
      <c r="L101" s="9">
        <f t="shared" si="38"/>
        <v>8908.4500000000007</v>
      </c>
      <c r="M101" s="9">
        <f t="shared" si="39"/>
        <v>0</v>
      </c>
      <c r="N101" s="9">
        <f t="shared" si="40"/>
        <v>0</v>
      </c>
      <c r="O101" s="157">
        <f t="shared" si="37"/>
        <v>8908.4500000000007</v>
      </c>
    </row>
    <row r="102" spans="1:15">
      <c r="A102" s="145" t="s">
        <v>155</v>
      </c>
      <c r="B102" s="146" t="s">
        <v>156</v>
      </c>
      <c r="C102" s="147" t="s">
        <v>9</v>
      </c>
      <c r="D102" s="148">
        <v>590.86</v>
      </c>
      <c r="E102" s="148">
        <v>11.38</v>
      </c>
      <c r="F102" s="149"/>
      <c r="G102" s="40"/>
      <c r="H102" s="41">
        <v>8.51</v>
      </c>
      <c r="I102" s="12"/>
      <c r="J102" s="10">
        <f>I102+'[6]1'!J105</f>
        <v>0</v>
      </c>
      <c r="K102" s="49">
        <f t="shared" si="33"/>
        <v>11.38</v>
      </c>
      <c r="L102" s="9">
        <f t="shared" si="38"/>
        <v>6723.99</v>
      </c>
      <c r="M102" s="9">
        <f t="shared" si="39"/>
        <v>0</v>
      </c>
      <c r="N102" s="9">
        <f t="shared" si="40"/>
        <v>0</v>
      </c>
      <c r="O102" s="157">
        <f t="shared" si="37"/>
        <v>6723.99</v>
      </c>
    </row>
    <row r="103" spans="1:15" ht="25.5">
      <c r="A103" s="145" t="s">
        <v>157</v>
      </c>
      <c r="B103" s="146" t="s">
        <v>158</v>
      </c>
      <c r="C103" s="147" t="s">
        <v>9</v>
      </c>
      <c r="D103" s="148">
        <v>9.5299999999999994</v>
      </c>
      <c r="E103" s="148">
        <v>22.76</v>
      </c>
      <c r="F103" s="149"/>
      <c r="G103" s="40"/>
      <c r="H103" s="41">
        <v>17.510000000000002</v>
      </c>
      <c r="I103" s="12"/>
      <c r="J103" s="10">
        <f>I103+'[6]1'!J106</f>
        <v>0</v>
      </c>
      <c r="K103" s="49">
        <f t="shared" si="33"/>
        <v>22.76</v>
      </c>
      <c r="L103" s="9">
        <f t="shared" si="38"/>
        <v>216.9</v>
      </c>
      <c r="M103" s="9">
        <f t="shared" si="39"/>
        <v>0</v>
      </c>
      <c r="N103" s="9">
        <f t="shared" si="40"/>
        <v>0</v>
      </c>
      <c r="O103" s="157">
        <f t="shared" si="37"/>
        <v>216.9</v>
      </c>
    </row>
    <row r="104" spans="1:15">
      <c r="A104" s="145" t="s">
        <v>159</v>
      </c>
      <c r="B104" s="146" t="s">
        <v>160</v>
      </c>
      <c r="C104" s="147" t="s">
        <v>9</v>
      </c>
      <c r="D104" s="148">
        <v>20.57</v>
      </c>
      <c r="E104" s="148">
        <v>22.76</v>
      </c>
      <c r="F104" s="149"/>
      <c r="G104" s="149"/>
      <c r="H104" s="179"/>
      <c r="I104" s="12"/>
      <c r="J104" s="10">
        <f>I104+'[6]1'!J107</f>
        <v>0</v>
      </c>
      <c r="K104" s="49">
        <f t="shared" si="33"/>
        <v>22.76</v>
      </c>
      <c r="L104" s="9">
        <f t="shared" si="38"/>
        <v>468.17</v>
      </c>
      <c r="M104" s="9">
        <f t="shared" si="39"/>
        <v>0</v>
      </c>
      <c r="N104" s="9">
        <f t="shared" si="40"/>
        <v>0</v>
      </c>
      <c r="O104" s="157">
        <f t="shared" si="37"/>
        <v>468.17</v>
      </c>
    </row>
    <row r="105" spans="1:15">
      <c r="A105" s="180"/>
      <c r="B105" s="167" t="s">
        <v>161</v>
      </c>
      <c r="C105" s="168"/>
      <c r="D105" s="169"/>
      <c r="E105" s="169"/>
      <c r="F105" s="170"/>
      <c r="G105" s="170"/>
      <c r="H105" s="171"/>
      <c r="I105" s="50"/>
      <c r="J105" s="51"/>
      <c r="K105" s="51"/>
      <c r="L105" s="52"/>
      <c r="M105" s="52"/>
      <c r="N105" s="52"/>
      <c r="O105" s="172"/>
    </row>
    <row r="106" spans="1:15">
      <c r="A106" s="145" t="s">
        <v>162</v>
      </c>
      <c r="B106" s="146" t="s">
        <v>163</v>
      </c>
      <c r="C106" s="147" t="s">
        <v>135</v>
      </c>
      <c r="D106" s="148">
        <v>1833.76</v>
      </c>
      <c r="E106" s="148">
        <v>2</v>
      </c>
      <c r="F106" s="149"/>
      <c r="G106" s="149"/>
      <c r="H106" s="179"/>
      <c r="I106" s="12"/>
      <c r="J106" s="10">
        <f>I106+'[6]1'!J109</f>
        <v>0</v>
      </c>
      <c r="K106" s="49">
        <f t="shared" si="33"/>
        <v>2</v>
      </c>
      <c r="L106" s="9">
        <f>ROUND(E106*D106,2)</f>
        <v>3667.52</v>
      </c>
      <c r="M106" s="9">
        <f>ROUND(I106*D106,2)</f>
        <v>0</v>
      </c>
      <c r="N106" s="9">
        <f>ROUND(J106*D106,2)</f>
        <v>0</v>
      </c>
      <c r="O106" s="157">
        <f t="shared" si="37"/>
        <v>3667.52</v>
      </c>
    </row>
    <row r="107" spans="1:15">
      <c r="A107" s="145" t="s">
        <v>164</v>
      </c>
      <c r="B107" s="146" t="s">
        <v>165</v>
      </c>
      <c r="C107" s="147" t="s">
        <v>9</v>
      </c>
      <c r="D107" s="148">
        <v>1833.76</v>
      </c>
      <c r="E107" s="148">
        <v>2</v>
      </c>
      <c r="F107" s="149"/>
      <c r="G107" s="149"/>
      <c r="H107" s="41">
        <v>4.84</v>
      </c>
      <c r="I107" s="12"/>
      <c r="J107" s="10">
        <f>I107+'[6]1'!J110</f>
        <v>0</v>
      </c>
      <c r="K107" s="49">
        <f t="shared" si="33"/>
        <v>2</v>
      </c>
      <c r="L107" s="9">
        <f>ROUND(E107*D107,2)</f>
        <v>3667.52</v>
      </c>
      <c r="M107" s="9">
        <f>ROUND(I107*D107,2)</f>
        <v>0</v>
      </c>
      <c r="N107" s="9">
        <f>ROUND(J107*D107,2)</f>
        <v>0</v>
      </c>
      <c r="O107" s="157">
        <f t="shared" si="37"/>
        <v>3667.52</v>
      </c>
    </row>
    <row r="108" spans="1:15" ht="25.5">
      <c r="A108" s="145" t="s">
        <v>166</v>
      </c>
      <c r="B108" s="146" t="s">
        <v>167</v>
      </c>
      <c r="C108" s="147" t="s">
        <v>9</v>
      </c>
      <c r="D108" s="148">
        <v>347.33</v>
      </c>
      <c r="E108" s="148">
        <v>11.16</v>
      </c>
      <c r="F108" s="149"/>
      <c r="G108" s="149"/>
      <c r="H108" s="41">
        <v>5.0599999999999996</v>
      </c>
      <c r="I108" s="12"/>
      <c r="J108" s="10">
        <f>I108+'[6]1'!J111</f>
        <v>0</v>
      </c>
      <c r="K108" s="49">
        <f t="shared" si="33"/>
        <v>11.16</v>
      </c>
      <c r="L108" s="9">
        <f>ROUND(E108*D108,2)</f>
        <v>3876.2</v>
      </c>
      <c r="M108" s="9">
        <f>ROUND(I108*D108,2)</f>
        <v>0</v>
      </c>
      <c r="N108" s="9">
        <f>ROUND(J108*D108,2)</f>
        <v>0</v>
      </c>
      <c r="O108" s="157">
        <f t="shared" si="37"/>
        <v>3876.2</v>
      </c>
    </row>
    <row r="109" spans="1:15">
      <c r="A109" s="145"/>
      <c r="B109" s="146"/>
      <c r="C109" s="147"/>
      <c r="D109" s="148"/>
      <c r="E109" s="148"/>
      <c r="F109" s="149"/>
      <c r="G109" s="149"/>
      <c r="H109" s="41"/>
      <c r="I109" s="12"/>
      <c r="J109" s="10"/>
      <c r="K109" s="49"/>
      <c r="L109" s="11">
        <f>SUM(L91:L108)</f>
        <v>53800.749999999985</v>
      </c>
      <c r="M109" s="11">
        <f t="shared" ref="M109:N109" si="41">SUM(M91:M108)</f>
        <v>0</v>
      </c>
      <c r="N109" s="11">
        <f t="shared" si="41"/>
        <v>0</v>
      </c>
      <c r="O109" s="137"/>
    </row>
    <row r="110" spans="1:15">
      <c r="A110" s="178" t="s">
        <v>168</v>
      </c>
      <c r="B110" s="139" t="s">
        <v>169</v>
      </c>
      <c r="C110" s="140"/>
      <c r="D110" s="141"/>
      <c r="E110" s="139"/>
      <c r="F110" s="142"/>
      <c r="G110" s="142"/>
      <c r="H110" s="47">
        <v>5.67</v>
      </c>
      <c r="I110" s="48"/>
      <c r="J110" s="49"/>
      <c r="K110" s="66"/>
      <c r="L110" s="44"/>
      <c r="M110" s="44"/>
      <c r="N110" s="44"/>
      <c r="O110" s="204">
        <f>SUM(O111:O131)</f>
        <v>24596.479999999996</v>
      </c>
    </row>
    <row r="111" spans="1:15" ht="25.5">
      <c r="A111" s="145" t="s">
        <v>170</v>
      </c>
      <c r="B111" s="146" t="s">
        <v>171</v>
      </c>
      <c r="C111" s="147" t="s">
        <v>135</v>
      </c>
      <c r="D111" s="148">
        <v>106.86</v>
      </c>
      <c r="E111" s="148">
        <v>68</v>
      </c>
      <c r="F111" s="149"/>
      <c r="G111" s="149"/>
      <c r="H111" s="41">
        <v>9.49</v>
      </c>
      <c r="I111" s="12"/>
      <c r="J111" s="10">
        <f>I111+'[6]1'!J114</f>
        <v>0</v>
      </c>
      <c r="K111" s="49">
        <f t="shared" ref="K111:K131" si="42">E111-J111</f>
        <v>68</v>
      </c>
      <c r="L111" s="9">
        <f t="shared" ref="L111:L127" si="43">ROUND(E111*D111,2)</f>
        <v>7266.48</v>
      </c>
      <c r="M111" s="9">
        <f t="shared" ref="M111:M127" si="44">ROUND(I111*D111,2)</f>
        <v>0</v>
      </c>
      <c r="N111" s="9">
        <f t="shared" ref="N111:N127" si="45">ROUND(J111*D111,2)</f>
        <v>0</v>
      </c>
      <c r="O111" s="157">
        <f t="shared" ref="O111:O131" si="46">L111-N111</f>
        <v>7266.48</v>
      </c>
    </row>
    <row r="112" spans="1:15" ht="25.5">
      <c r="A112" s="145" t="s">
        <v>172</v>
      </c>
      <c r="B112" s="146" t="s">
        <v>173</v>
      </c>
      <c r="C112" s="147" t="s">
        <v>135</v>
      </c>
      <c r="D112" s="148">
        <v>108.39</v>
      </c>
      <c r="E112" s="148">
        <v>10</v>
      </c>
      <c r="F112" s="149"/>
      <c r="G112" s="149"/>
      <c r="H112" s="41">
        <v>5.52</v>
      </c>
      <c r="I112" s="12"/>
      <c r="J112" s="10">
        <f>I112+'[6]1'!J115</f>
        <v>0</v>
      </c>
      <c r="K112" s="49">
        <f t="shared" si="42"/>
        <v>10</v>
      </c>
      <c r="L112" s="9">
        <f t="shared" si="43"/>
        <v>1083.9000000000001</v>
      </c>
      <c r="M112" s="9">
        <f t="shared" si="44"/>
        <v>0</v>
      </c>
      <c r="N112" s="9">
        <f t="shared" si="45"/>
        <v>0</v>
      </c>
      <c r="O112" s="157">
        <f t="shared" si="46"/>
        <v>1083.9000000000001</v>
      </c>
    </row>
    <row r="113" spans="1:15" ht="25.5">
      <c r="A113" s="145" t="s">
        <v>174</v>
      </c>
      <c r="B113" s="146" t="s">
        <v>175</v>
      </c>
      <c r="C113" s="147" t="s">
        <v>135</v>
      </c>
      <c r="D113" s="148">
        <v>88.75</v>
      </c>
      <c r="E113" s="148">
        <v>32</v>
      </c>
      <c r="F113" s="149"/>
      <c r="G113" s="149"/>
      <c r="H113" s="41">
        <v>6.88</v>
      </c>
      <c r="I113" s="12"/>
      <c r="J113" s="10">
        <f>I113+'[6]1'!J116</f>
        <v>0</v>
      </c>
      <c r="K113" s="49">
        <f t="shared" si="42"/>
        <v>32</v>
      </c>
      <c r="L113" s="9">
        <f t="shared" si="43"/>
        <v>2840</v>
      </c>
      <c r="M113" s="9">
        <f t="shared" si="44"/>
        <v>0</v>
      </c>
      <c r="N113" s="9">
        <f t="shared" si="45"/>
        <v>0</v>
      </c>
      <c r="O113" s="157">
        <f t="shared" si="46"/>
        <v>2840</v>
      </c>
    </row>
    <row r="114" spans="1:15" ht="38.25">
      <c r="A114" s="145" t="s">
        <v>176</v>
      </c>
      <c r="B114" s="146" t="s">
        <v>177</v>
      </c>
      <c r="C114" s="147" t="s">
        <v>135</v>
      </c>
      <c r="D114" s="148">
        <v>119.79</v>
      </c>
      <c r="E114" s="148">
        <v>11</v>
      </c>
      <c r="F114" s="149"/>
      <c r="G114" s="149"/>
      <c r="H114" s="41">
        <v>1135.78</v>
      </c>
      <c r="I114" s="12"/>
      <c r="J114" s="10">
        <f>I114+'[6]1'!J117</f>
        <v>0</v>
      </c>
      <c r="K114" s="49">
        <f t="shared" si="42"/>
        <v>11</v>
      </c>
      <c r="L114" s="9">
        <f t="shared" si="43"/>
        <v>1317.69</v>
      </c>
      <c r="M114" s="9">
        <f t="shared" si="44"/>
        <v>0</v>
      </c>
      <c r="N114" s="9">
        <f t="shared" si="45"/>
        <v>0</v>
      </c>
      <c r="O114" s="157">
        <f t="shared" si="46"/>
        <v>1317.69</v>
      </c>
    </row>
    <row r="115" spans="1:15" ht="38.25">
      <c r="A115" s="145" t="s">
        <v>178</v>
      </c>
      <c r="B115" s="146" t="s">
        <v>179</v>
      </c>
      <c r="C115" s="147" t="s">
        <v>135</v>
      </c>
      <c r="D115" s="148">
        <v>112.77</v>
      </c>
      <c r="E115" s="148">
        <v>2</v>
      </c>
      <c r="F115" s="149"/>
      <c r="G115" s="149"/>
      <c r="H115" s="41">
        <v>3.21</v>
      </c>
      <c r="I115" s="12"/>
      <c r="J115" s="10">
        <f>I115+'[6]1'!J118</f>
        <v>0</v>
      </c>
      <c r="K115" s="49">
        <f t="shared" si="42"/>
        <v>2</v>
      </c>
      <c r="L115" s="9">
        <f t="shared" si="43"/>
        <v>225.54</v>
      </c>
      <c r="M115" s="9">
        <f t="shared" si="44"/>
        <v>0</v>
      </c>
      <c r="N115" s="9">
        <f t="shared" si="45"/>
        <v>0</v>
      </c>
      <c r="O115" s="157">
        <f t="shared" si="46"/>
        <v>225.54</v>
      </c>
    </row>
    <row r="116" spans="1:15" ht="25.5">
      <c r="A116" s="145" t="s">
        <v>180</v>
      </c>
      <c r="B116" s="146" t="s">
        <v>181</v>
      </c>
      <c r="C116" s="147" t="s">
        <v>135</v>
      </c>
      <c r="D116" s="148">
        <v>74.78</v>
      </c>
      <c r="E116" s="148">
        <v>37</v>
      </c>
      <c r="F116" s="149"/>
      <c r="G116" s="149"/>
      <c r="H116" s="41">
        <v>9.14</v>
      </c>
      <c r="I116" s="12"/>
      <c r="J116" s="10">
        <f>I116+'[6]1'!J119</f>
        <v>0</v>
      </c>
      <c r="K116" s="49">
        <f t="shared" si="42"/>
        <v>37</v>
      </c>
      <c r="L116" s="9">
        <f t="shared" si="43"/>
        <v>2766.86</v>
      </c>
      <c r="M116" s="9">
        <f t="shared" si="44"/>
        <v>0</v>
      </c>
      <c r="N116" s="9">
        <f t="shared" si="45"/>
        <v>0</v>
      </c>
      <c r="O116" s="157">
        <f t="shared" si="46"/>
        <v>2766.86</v>
      </c>
    </row>
    <row r="117" spans="1:15" ht="25.5">
      <c r="A117" s="145" t="s">
        <v>182</v>
      </c>
      <c r="B117" s="146" t="s">
        <v>183</v>
      </c>
      <c r="C117" s="147" t="s">
        <v>135</v>
      </c>
      <c r="D117" s="148">
        <v>56.55</v>
      </c>
      <c r="E117" s="148">
        <v>8</v>
      </c>
      <c r="F117" s="149"/>
      <c r="G117" s="149"/>
      <c r="H117" s="41">
        <v>15.54</v>
      </c>
      <c r="I117" s="12"/>
      <c r="J117" s="10">
        <f>I117+'[6]1'!J120</f>
        <v>0</v>
      </c>
      <c r="K117" s="49">
        <f t="shared" si="42"/>
        <v>8</v>
      </c>
      <c r="L117" s="9">
        <f t="shared" si="43"/>
        <v>452.4</v>
      </c>
      <c r="M117" s="9">
        <f t="shared" si="44"/>
        <v>0</v>
      </c>
      <c r="N117" s="9">
        <f t="shared" si="45"/>
        <v>0</v>
      </c>
      <c r="O117" s="157">
        <f t="shared" si="46"/>
        <v>452.4</v>
      </c>
    </row>
    <row r="118" spans="1:15" ht="25.5">
      <c r="A118" s="145" t="s">
        <v>184</v>
      </c>
      <c r="B118" s="146" t="s">
        <v>185</v>
      </c>
      <c r="C118" s="147" t="s">
        <v>135</v>
      </c>
      <c r="D118" s="148">
        <v>95.77</v>
      </c>
      <c r="E118" s="148">
        <v>17</v>
      </c>
      <c r="F118" s="149"/>
      <c r="G118" s="149"/>
      <c r="H118" s="41">
        <v>4.82</v>
      </c>
      <c r="I118" s="12"/>
      <c r="J118" s="10">
        <f>I118+'[6]1'!J121</f>
        <v>0</v>
      </c>
      <c r="K118" s="49">
        <f t="shared" si="42"/>
        <v>17</v>
      </c>
      <c r="L118" s="9">
        <f t="shared" si="43"/>
        <v>1628.09</v>
      </c>
      <c r="M118" s="9">
        <f t="shared" si="44"/>
        <v>0</v>
      </c>
      <c r="N118" s="9">
        <f t="shared" si="45"/>
        <v>0</v>
      </c>
      <c r="O118" s="157">
        <f t="shared" si="46"/>
        <v>1628.09</v>
      </c>
    </row>
    <row r="119" spans="1:15">
      <c r="A119" s="145" t="s">
        <v>186</v>
      </c>
      <c r="B119" s="146" t="s">
        <v>187</v>
      </c>
      <c r="C119" s="147" t="s">
        <v>135</v>
      </c>
      <c r="D119" s="148">
        <v>42.31</v>
      </c>
      <c r="E119" s="148">
        <v>3</v>
      </c>
      <c r="F119" s="149"/>
      <c r="G119" s="149"/>
      <c r="H119" s="41">
        <v>5.45</v>
      </c>
      <c r="I119" s="12"/>
      <c r="J119" s="10">
        <f>I119+'[6]1'!J122</f>
        <v>0</v>
      </c>
      <c r="K119" s="49">
        <f t="shared" si="42"/>
        <v>3</v>
      </c>
      <c r="L119" s="9">
        <f t="shared" si="43"/>
        <v>126.93</v>
      </c>
      <c r="M119" s="9">
        <f t="shared" si="44"/>
        <v>0</v>
      </c>
      <c r="N119" s="9">
        <f t="shared" si="45"/>
        <v>0</v>
      </c>
      <c r="O119" s="157">
        <f t="shared" si="46"/>
        <v>126.93</v>
      </c>
    </row>
    <row r="120" spans="1:15">
      <c r="A120" s="145" t="s">
        <v>188</v>
      </c>
      <c r="B120" s="146" t="s">
        <v>189</v>
      </c>
      <c r="C120" s="147" t="s">
        <v>135</v>
      </c>
      <c r="D120" s="148">
        <v>215.22</v>
      </c>
      <c r="E120" s="148">
        <v>2</v>
      </c>
      <c r="F120" s="149"/>
      <c r="G120" s="149"/>
      <c r="H120" s="41">
        <v>9.5500000000000007</v>
      </c>
      <c r="I120" s="12"/>
      <c r="J120" s="10">
        <f>I120+'[6]1'!J123</f>
        <v>0</v>
      </c>
      <c r="K120" s="49">
        <f t="shared" si="42"/>
        <v>2</v>
      </c>
      <c r="L120" s="9">
        <f t="shared" si="43"/>
        <v>430.44</v>
      </c>
      <c r="M120" s="9">
        <f t="shared" si="44"/>
        <v>0</v>
      </c>
      <c r="N120" s="9">
        <f t="shared" si="45"/>
        <v>0</v>
      </c>
      <c r="O120" s="157">
        <f t="shared" si="46"/>
        <v>430.44</v>
      </c>
    </row>
    <row r="121" spans="1:15" ht="25.5">
      <c r="A121" s="145" t="s">
        <v>190</v>
      </c>
      <c r="B121" s="146" t="s">
        <v>191</v>
      </c>
      <c r="C121" s="147" t="s">
        <v>135</v>
      </c>
      <c r="D121" s="148">
        <v>28.57</v>
      </c>
      <c r="E121" s="148">
        <v>2</v>
      </c>
      <c r="F121" s="149"/>
      <c r="G121" s="149"/>
      <c r="H121" s="41">
        <v>7.86</v>
      </c>
      <c r="I121" s="12"/>
      <c r="J121" s="10">
        <f>I121+'[6]1'!J124</f>
        <v>0</v>
      </c>
      <c r="K121" s="49">
        <f t="shared" si="42"/>
        <v>2</v>
      </c>
      <c r="L121" s="9">
        <f t="shared" si="43"/>
        <v>57.14</v>
      </c>
      <c r="M121" s="9">
        <f t="shared" si="44"/>
        <v>0</v>
      </c>
      <c r="N121" s="9">
        <f t="shared" si="45"/>
        <v>0</v>
      </c>
      <c r="O121" s="157">
        <f t="shared" si="46"/>
        <v>57.14</v>
      </c>
    </row>
    <row r="122" spans="1:15" ht="25.5">
      <c r="A122" s="145" t="s">
        <v>192</v>
      </c>
      <c r="B122" s="146" t="s">
        <v>193</v>
      </c>
      <c r="C122" s="147" t="s">
        <v>194</v>
      </c>
      <c r="D122" s="148">
        <v>993.29</v>
      </c>
      <c r="E122" s="148">
        <v>1</v>
      </c>
      <c r="F122" s="149"/>
      <c r="G122" s="149"/>
      <c r="H122" s="41">
        <v>5.97</v>
      </c>
      <c r="I122" s="12"/>
      <c r="J122" s="10">
        <f>I122+'[6]1'!J125</f>
        <v>0</v>
      </c>
      <c r="K122" s="49">
        <f t="shared" si="42"/>
        <v>1</v>
      </c>
      <c r="L122" s="9">
        <f t="shared" si="43"/>
        <v>993.29</v>
      </c>
      <c r="M122" s="9">
        <f t="shared" si="44"/>
        <v>0</v>
      </c>
      <c r="N122" s="9">
        <f t="shared" si="45"/>
        <v>0</v>
      </c>
      <c r="O122" s="157">
        <f t="shared" si="46"/>
        <v>993.29</v>
      </c>
    </row>
    <row r="123" spans="1:15">
      <c r="A123" s="145" t="s">
        <v>195</v>
      </c>
      <c r="B123" s="146" t="s">
        <v>196</v>
      </c>
      <c r="C123" s="147" t="s">
        <v>135</v>
      </c>
      <c r="D123" s="148">
        <v>133.47</v>
      </c>
      <c r="E123" s="148">
        <v>3</v>
      </c>
      <c r="F123" s="149"/>
      <c r="G123" s="149"/>
      <c r="H123" s="41">
        <v>12.26</v>
      </c>
      <c r="I123" s="12"/>
      <c r="J123" s="10">
        <f>I123+'[6]1'!J126</f>
        <v>0</v>
      </c>
      <c r="K123" s="49">
        <f t="shared" si="42"/>
        <v>3</v>
      </c>
      <c r="L123" s="9">
        <f t="shared" si="43"/>
        <v>400.41</v>
      </c>
      <c r="M123" s="9">
        <f t="shared" si="44"/>
        <v>0</v>
      </c>
      <c r="N123" s="9">
        <f t="shared" si="45"/>
        <v>0</v>
      </c>
      <c r="O123" s="157">
        <f t="shared" si="46"/>
        <v>400.41</v>
      </c>
    </row>
    <row r="124" spans="1:15" ht="38.25">
      <c r="A124" s="145" t="s">
        <v>197</v>
      </c>
      <c r="B124" s="146" t="s">
        <v>198</v>
      </c>
      <c r="C124" s="147" t="s">
        <v>135</v>
      </c>
      <c r="D124" s="148">
        <v>437.34</v>
      </c>
      <c r="E124" s="148">
        <v>1</v>
      </c>
      <c r="F124" s="149"/>
      <c r="G124" s="149"/>
      <c r="H124" s="41">
        <v>9.01</v>
      </c>
      <c r="I124" s="12"/>
      <c r="J124" s="10">
        <f>I124+'[6]1'!J127</f>
        <v>0</v>
      </c>
      <c r="K124" s="49">
        <f t="shared" si="42"/>
        <v>1</v>
      </c>
      <c r="L124" s="9">
        <f t="shared" si="43"/>
        <v>437.34</v>
      </c>
      <c r="M124" s="9">
        <f t="shared" si="44"/>
        <v>0</v>
      </c>
      <c r="N124" s="9">
        <f t="shared" si="45"/>
        <v>0</v>
      </c>
      <c r="O124" s="157">
        <f t="shared" si="46"/>
        <v>437.34</v>
      </c>
    </row>
    <row r="125" spans="1:15" ht="25.5">
      <c r="A125" s="145" t="s">
        <v>199</v>
      </c>
      <c r="B125" s="146" t="s">
        <v>200</v>
      </c>
      <c r="C125" s="147" t="s">
        <v>135</v>
      </c>
      <c r="D125" s="148">
        <v>353.02</v>
      </c>
      <c r="E125" s="148">
        <v>3</v>
      </c>
      <c r="F125" s="149"/>
      <c r="G125" s="149"/>
      <c r="H125" s="41">
        <v>9.01</v>
      </c>
      <c r="I125" s="12"/>
      <c r="J125" s="10">
        <f>I125+'[6]1'!J128</f>
        <v>0</v>
      </c>
      <c r="K125" s="49">
        <f t="shared" si="42"/>
        <v>3</v>
      </c>
      <c r="L125" s="9">
        <f t="shared" si="43"/>
        <v>1059.06</v>
      </c>
      <c r="M125" s="9">
        <f t="shared" si="44"/>
        <v>0</v>
      </c>
      <c r="N125" s="9">
        <f t="shared" si="45"/>
        <v>0</v>
      </c>
      <c r="O125" s="157">
        <f t="shared" si="46"/>
        <v>1059.06</v>
      </c>
    </row>
    <row r="126" spans="1:15" ht="25.5">
      <c r="A126" s="145" t="s">
        <v>201</v>
      </c>
      <c r="B126" s="146" t="s">
        <v>202</v>
      </c>
      <c r="C126" s="147" t="s">
        <v>135</v>
      </c>
      <c r="D126" s="148">
        <v>84.96</v>
      </c>
      <c r="E126" s="148">
        <v>2</v>
      </c>
      <c r="F126" s="149"/>
      <c r="G126" s="149"/>
      <c r="H126" s="41">
        <v>3.77</v>
      </c>
      <c r="I126" s="12"/>
      <c r="J126" s="10">
        <f>I126+'[6]1'!J129</f>
        <v>0</v>
      </c>
      <c r="K126" s="49">
        <f t="shared" si="42"/>
        <v>2</v>
      </c>
      <c r="L126" s="9">
        <f t="shared" si="43"/>
        <v>169.92</v>
      </c>
      <c r="M126" s="9">
        <f t="shared" si="44"/>
        <v>0</v>
      </c>
      <c r="N126" s="9">
        <f t="shared" si="45"/>
        <v>0</v>
      </c>
      <c r="O126" s="157">
        <f t="shared" si="46"/>
        <v>169.92</v>
      </c>
    </row>
    <row r="127" spans="1:15" ht="25.5">
      <c r="A127" s="145" t="s">
        <v>203</v>
      </c>
      <c r="B127" s="146" t="s">
        <v>204</v>
      </c>
      <c r="C127" s="147" t="s">
        <v>135</v>
      </c>
      <c r="D127" s="148">
        <v>13.29</v>
      </c>
      <c r="E127" s="148">
        <v>17</v>
      </c>
      <c r="F127" s="149"/>
      <c r="G127" s="149"/>
      <c r="H127" s="41">
        <v>5.46</v>
      </c>
      <c r="I127" s="12"/>
      <c r="J127" s="10">
        <f>I127+'[6]1'!J130</f>
        <v>0</v>
      </c>
      <c r="K127" s="49">
        <f t="shared" si="42"/>
        <v>17</v>
      </c>
      <c r="L127" s="9">
        <f t="shared" si="43"/>
        <v>225.93</v>
      </c>
      <c r="M127" s="9">
        <f t="shared" si="44"/>
        <v>0</v>
      </c>
      <c r="N127" s="9">
        <f t="shared" si="45"/>
        <v>0</v>
      </c>
      <c r="O127" s="157">
        <f t="shared" si="46"/>
        <v>225.93</v>
      </c>
    </row>
    <row r="128" spans="1:15">
      <c r="A128" s="181"/>
      <c r="B128" s="167" t="s">
        <v>205</v>
      </c>
      <c r="C128" s="168"/>
      <c r="D128" s="169"/>
      <c r="E128" s="169"/>
      <c r="F128" s="170"/>
      <c r="G128" s="170"/>
      <c r="H128" s="59">
        <v>82.04</v>
      </c>
      <c r="I128" s="50"/>
      <c r="J128" s="51"/>
      <c r="K128" s="51"/>
      <c r="L128" s="52"/>
      <c r="M128" s="52"/>
      <c r="N128" s="52"/>
      <c r="O128" s="172"/>
    </row>
    <row r="129" spans="1:15" ht="25.5">
      <c r="A129" s="145" t="s">
        <v>206</v>
      </c>
      <c r="B129" s="159" t="s">
        <v>207</v>
      </c>
      <c r="C129" s="147" t="s">
        <v>208</v>
      </c>
      <c r="D129" s="148">
        <v>135.05000000000001</v>
      </c>
      <c r="E129" s="148">
        <v>15</v>
      </c>
      <c r="F129" s="149"/>
      <c r="G129" s="149"/>
      <c r="H129" s="41">
        <v>132.87</v>
      </c>
      <c r="I129" s="12"/>
      <c r="J129" s="10">
        <f>I129+'[6]1'!J132</f>
        <v>0</v>
      </c>
      <c r="K129" s="49">
        <f t="shared" si="42"/>
        <v>15</v>
      </c>
      <c r="L129" s="9">
        <f>ROUND(E129*D129,2)</f>
        <v>2025.75</v>
      </c>
      <c r="M129" s="9">
        <f>ROUND(I129*D129,2)</f>
        <v>0</v>
      </c>
      <c r="N129" s="9">
        <f>ROUND(J129*D129,2)</f>
        <v>0</v>
      </c>
      <c r="O129" s="157">
        <f t="shared" si="46"/>
        <v>2025.75</v>
      </c>
    </row>
    <row r="130" spans="1:15">
      <c r="A130" s="145" t="s">
        <v>209</v>
      </c>
      <c r="B130" s="159" t="s">
        <v>210</v>
      </c>
      <c r="C130" s="147" t="s">
        <v>208</v>
      </c>
      <c r="D130" s="148">
        <v>134.80000000000001</v>
      </c>
      <c r="E130" s="148">
        <v>7</v>
      </c>
      <c r="F130" s="149"/>
      <c r="G130" s="149"/>
      <c r="H130" s="41">
        <v>69.88</v>
      </c>
      <c r="I130" s="12"/>
      <c r="J130" s="10">
        <f>I130+'[6]1'!J133</f>
        <v>0</v>
      </c>
      <c r="K130" s="49">
        <f t="shared" si="42"/>
        <v>7</v>
      </c>
      <c r="L130" s="9">
        <f>ROUND(E130*D130,2)</f>
        <v>943.6</v>
      </c>
      <c r="M130" s="9">
        <f>ROUND(I130*D130,2)</f>
        <v>0</v>
      </c>
      <c r="N130" s="9">
        <f>ROUND(J130*D130,2)</f>
        <v>0</v>
      </c>
      <c r="O130" s="157">
        <f t="shared" si="46"/>
        <v>943.6</v>
      </c>
    </row>
    <row r="131" spans="1:15">
      <c r="A131" s="145" t="s">
        <v>211</v>
      </c>
      <c r="B131" s="159" t="s">
        <v>212</v>
      </c>
      <c r="C131" s="147" t="s">
        <v>135</v>
      </c>
      <c r="D131" s="148">
        <v>145.71</v>
      </c>
      <c r="E131" s="148">
        <v>1</v>
      </c>
      <c r="F131" s="149"/>
      <c r="G131" s="149"/>
      <c r="H131" s="41">
        <v>70.92</v>
      </c>
      <c r="I131" s="12"/>
      <c r="J131" s="10">
        <f>I131+'[6]1'!J134</f>
        <v>0</v>
      </c>
      <c r="K131" s="49">
        <f t="shared" si="42"/>
        <v>1</v>
      </c>
      <c r="L131" s="9">
        <f>ROUND(E131*D131,2)</f>
        <v>145.71</v>
      </c>
      <c r="M131" s="9">
        <f>ROUND(I131*D131,2)</f>
        <v>0</v>
      </c>
      <c r="N131" s="9">
        <f>ROUND(J131*D131,2)</f>
        <v>0</v>
      </c>
      <c r="O131" s="157">
        <f t="shared" si="46"/>
        <v>145.71</v>
      </c>
    </row>
    <row r="132" spans="1:15">
      <c r="A132" s="145"/>
      <c r="B132" s="159"/>
      <c r="C132" s="147"/>
      <c r="D132" s="148"/>
      <c r="E132" s="148"/>
      <c r="F132" s="149"/>
      <c r="G132" s="149"/>
      <c r="H132" s="41"/>
      <c r="I132" s="12"/>
      <c r="J132" s="10"/>
      <c r="K132" s="49"/>
      <c r="L132" s="11">
        <f>SUM(L111:L131)</f>
        <v>24596.479999999996</v>
      </c>
      <c r="M132" s="11">
        <f t="shared" ref="M132:N132" si="47">SUM(M111:M131)</f>
        <v>0</v>
      </c>
      <c r="N132" s="11">
        <f t="shared" si="47"/>
        <v>0</v>
      </c>
      <c r="O132" s="137"/>
    </row>
    <row r="133" spans="1:15">
      <c r="A133" s="138" t="s">
        <v>213</v>
      </c>
      <c r="B133" s="139" t="s">
        <v>214</v>
      </c>
      <c r="C133" s="140"/>
      <c r="D133" s="141"/>
      <c r="E133" s="139"/>
      <c r="F133" s="142"/>
      <c r="G133" s="142"/>
      <c r="H133" s="47">
        <v>70.239999999999995</v>
      </c>
      <c r="I133" s="48"/>
      <c r="J133" s="49"/>
      <c r="K133" s="66"/>
      <c r="L133" s="44"/>
      <c r="M133" s="44"/>
      <c r="N133" s="44"/>
      <c r="O133" s="204">
        <f>SUM(O135:O172)</f>
        <v>20994.43</v>
      </c>
    </row>
    <row r="134" spans="1:15">
      <c r="A134" s="166"/>
      <c r="B134" s="167" t="s">
        <v>215</v>
      </c>
      <c r="C134" s="168"/>
      <c r="D134" s="169"/>
      <c r="E134" s="169"/>
      <c r="F134" s="170"/>
      <c r="G134" s="170"/>
      <c r="H134" s="59">
        <v>5.62</v>
      </c>
      <c r="I134" s="50"/>
      <c r="J134" s="51"/>
      <c r="K134" s="51"/>
      <c r="L134" s="52"/>
      <c r="M134" s="52"/>
      <c r="N134" s="52"/>
      <c r="O134" s="172"/>
    </row>
    <row r="135" spans="1:15" ht="25.5">
      <c r="A135" s="145" t="s">
        <v>216</v>
      </c>
      <c r="B135" s="146" t="s">
        <v>217</v>
      </c>
      <c r="C135" s="147" t="s">
        <v>135</v>
      </c>
      <c r="D135" s="148">
        <v>167.67</v>
      </c>
      <c r="E135" s="148">
        <v>5</v>
      </c>
      <c r="F135" s="149"/>
      <c r="G135" s="149"/>
      <c r="H135" s="41">
        <v>11.32</v>
      </c>
      <c r="I135" s="12"/>
      <c r="J135" s="10">
        <f>I135+'[6]1'!J138</f>
        <v>0</v>
      </c>
      <c r="K135" s="49">
        <f t="shared" ref="K135:K172" si="48">E135-J135</f>
        <v>5</v>
      </c>
      <c r="L135" s="9">
        <f t="shared" ref="L135:L150" si="49">ROUND(E135*D135,2)</f>
        <v>838.35</v>
      </c>
      <c r="M135" s="9">
        <f t="shared" ref="M135:M150" si="50">ROUND(I135*D135,2)</f>
        <v>0</v>
      </c>
      <c r="N135" s="9">
        <f t="shared" ref="N135:N150" si="51">ROUND(J135*D135,2)</f>
        <v>0</v>
      </c>
      <c r="O135" s="157">
        <f t="shared" ref="O135:O172" si="52">L135-N135</f>
        <v>838.35</v>
      </c>
    </row>
    <row r="136" spans="1:15">
      <c r="A136" s="145" t="s">
        <v>218</v>
      </c>
      <c r="B136" s="146" t="s">
        <v>219</v>
      </c>
      <c r="C136" s="147" t="s">
        <v>135</v>
      </c>
      <c r="D136" s="148">
        <v>76.72</v>
      </c>
      <c r="E136" s="148">
        <v>5</v>
      </c>
      <c r="F136" s="149"/>
      <c r="G136" s="149"/>
      <c r="H136" s="41">
        <v>14.07</v>
      </c>
      <c r="I136" s="12"/>
      <c r="J136" s="10">
        <f>I136+'[6]1'!J139</f>
        <v>0</v>
      </c>
      <c r="K136" s="49">
        <f t="shared" si="48"/>
        <v>5</v>
      </c>
      <c r="L136" s="9">
        <f t="shared" si="49"/>
        <v>383.6</v>
      </c>
      <c r="M136" s="9">
        <f t="shared" si="50"/>
        <v>0</v>
      </c>
      <c r="N136" s="9">
        <f t="shared" si="51"/>
        <v>0</v>
      </c>
      <c r="O136" s="157">
        <f t="shared" si="52"/>
        <v>383.6</v>
      </c>
    </row>
    <row r="137" spans="1:15">
      <c r="A137" s="145" t="s">
        <v>220</v>
      </c>
      <c r="B137" s="146" t="s">
        <v>221</v>
      </c>
      <c r="C137" s="147" t="s">
        <v>135</v>
      </c>
      <c r="D137" s="148">
        <v>71.150000000000006</v>
      </c>
      <c r="E137" s="148">
        <v>8</v>
      </c>
      <c r="F137" s="149"/>
      <c r="G137" s="149"/>
      <c r="H137" s="41">
        <v>7.05</v>
      </c>
      <c r="I137" s="12"/>
      <c r="J137" s="10">
        <f>I137+'[6]1'!J140</f>
        <v>0</v>
      </c>
      <c r="K137" s="49">
        <f t="shared" si="48"/>
        <v>8</v>
      </c>
      <c r="L137" s="9">
        <f t="shared" si="49"/>
        <v>569.20000000000005</v>
      </c>
      <c r="M137" s="9">
        <f t="shared" si="50"/>
        <v>0</v>
      </c>
      <c r="N137" s="9">
        <f t="shared" si="51"/>
        <v>0</v>
      </c>
      <c r="O137" s="157">
        <f t="shared" si="52"/>
        <v>569.20000000000005</v>
      </c>
    </row>
    <row r="138" spans="1:15" ht="25.5">
      <c r="A138" s="145" t="s">
        <v>222</v>
      </c>
      <c r="B138" s="146" t="s">
        <v>223</v>
      </c>
      <c r="C138" s="147" t="s">
        <v>135</v>
      </c>
      <c r="D138" s="148">
        <v>94.49</v>
      </c>
      <c r="E138" s="148">
        <v>12</v>
      </c>
      <c r="F138" s="149"/>
      <c r="G138" s="149"/>
      <c r="H138" s="41">
        <v>13.5</v>
      </c>
      <c r="I138" s="12"/>
      <c r="J138" s="10">
        <f>I138+'[6]1'!J141</f>
        <v>0</v>
      </c>
      <c r="K138" s="49">
        <f t="shared" si="48"/>
        <v>12</v>
      </c>
      <c r="L138" s="9">
        <f t="shared" si="49"/>
        <v>1133.8800000000001</v>
      </c>
      <c r="M138" s="9">
        <f t="shared" si="50"/>
        <v>0</v>
      </c>
      <c r="N138" s="9">
        <f t="shared" si="51"/>
        <v>0</v>
      </c>
      <c r="O138" s="157">
        <f t="shared" si="52"/>
        <v>1133.8800000000001</v>
      </c>
    </row>
    <row r="139" spans="1:15" ht="22.5" customHeight="1">
      <c r="A139" s="145" t="s">
        <v>224</v>
      </c>
      <c r="B139" s="146" t="s">
        <v>225</v>
      </c>
      <c r="C139" s="147" t="s">
        <v>135</v>
      </c>
      <c r="D139" s="148">
        <v>549.74</v>
      </c>
      <c r="E139" s="148">
        <v>1</v>
      </c>
      <c r="F139" s="149"/>
      <c r="G139" s="149"/>
      <c r="H139" s="41">
        <v>58.99</v>
      </c>
      <c r="I139" s="12"/>
      <c r="J139" s="10">
        <f>I139+'[6]1'!J142</f>
        <v>0</v>
      </c>
      <c r="K139" s="49">
        <f t="shared" si="48"/>
        <v>1</v>
      </c>
      <c r="L139" s="9">
        <f t="shared" si="49"/>
        <v>549.74</v>
      </c>
      <c r="M139" s="9">
        <f t="shared" si="50"/>
        <v>0</v>
      </c>
      <c r="N139" s="9">
        <f t="shared" si="51"/>
        <v>0</v>
      </c>
      <c r="O139" s="157">
        <f t="shared" si="52"/>
        <v>549.74</v>
      </c>
    </row>
    <row r="140" spans="1:15" ht="25.5">
      <c r="A140" s="145" t="s">
        <v>226</v>
      </c>
      <c r="B140" s="146" t="s">
        <v>227</v>
      </c>
      <c r="C140" s="147" t="s">
        <v>135</v>
      </c>
      <c r="D140" s="148">
        <v>223.6</v>
      </c>
      <c r="E140" s="148">
        <v>1</v>
      </c>
      <c r="F140" s="149"/>
      <c r="G140" s="149"/>
      <c r="H140" s="41">
        <v>59.22</v>
      </c>
      <c r="I140" s="12"/>
      <c r="J140" s="10">
        <f>I140+'[6]1'!J143</f>
        <v>0</v>
      </c>
      <c r="K140" s="49">
        <f t="shared" si="48"/>
        <v>1</v>
      </c>
      <c r="L140" s="9">
        <f t="shared" si="49"/>
        <v>223.6</v>
      </c>
      <c r="M140" s="9">
        <f t="shared" si="50"/>
        <v>0</v>
      </c>
      <c r="N140" s="9">
        <f t="shared" si="51"/>
        <v>0</v>
      </c>
      <c r="O140" s="157">
        <f t="shared" si="52"/>
        <v>223.6</v>
      </c>
    </row>
    <row r="141" spans="1:15" ht="25.5">
      <c r="A141" s="145" t="s">
        <v>228</v>
      </c>
      <c r="B141" s="146" t="s">
        <v>229</v>
      </c>
      <c r="C141" s="147" t="s">
        <v>135</v>
      </c>
      <c r="D141" s="148">
        <v>254.64</v>
      </c>
      <c r="E141" s="148">
        <v>4</v>
      </c>
      <c r="F141" s="149"/>
      <c r="G141" s="149"/>
      <c r="H141" s="41">
        <v>6.9</v>
      </c>
      <c r="I141" s="12"/>
      <c r="J141" s="10">
        <f>I141+'[6]1'!J144</f>
        <v>0</v>
      </c>
      <c r="K141" s="49">
        <f t="shared" si="48"/>
        <v>4</v>
      </c>
      <c r="L141" s="9">
        <f t="shared" si="49"/>
        <v>1018.56</v>
      </c>
      <c r="M141" s="9">
        <f t="shared" si="50"/>
        <v>0</v>
      </c>
      <c r="N141" s="9">
        <f t="shared" si="51"/>
        <v>0</v>
      </c>
      <c r="O141" s="157">
        <f t="shared" si="52"/>
        <v>1018.56</v>
      </c>
    </row>
    <row r="142" spans="1:15" ht="25.5">
      <c r="A142" s="145" t="s">
        <v>230</v>
      </c>
      <c r="B142" s="146" t="s">
        <v>231</v>
      </c>
      <c r="C142" s="147" t="s">
        <v>135</v>
      </c>
      <c r="D142" s="148">
        <v>515.51</v>
      </c>
      <c r="E142" s="148">
        <v>1</v>
      </c>
      <c r="F142" s="149"/>
      <c r="G142" s="149"/>
      <c r="H142" s="41">
        <v>8.33</v>
      </c>
      <c r="I142" s="12"/>
      <c r="J142" s="10">
        <f>I142+'[6]1'!J145</f>
        <v>0</v>
      </c>
      <c r="K142" s="49">
        <f t="shared" si="48"/>
        <v>1</v>
      </c>
      <c r="L142" s="9">
        <f t="shared" si="49"/>
        <v>515.51</v>
      </c>
      <c r="M142" s="9">
        <f t="shared" si="50"/>
        <v>0</v>
      </c>
      <c r="N142" s="9">
        <f t="shared" si="51"/>
        <v>0</v>
      </c>
      <c r="O142" s="157">
        <f t="shared" si="52"/>
        <v>515.51</v>
      </c>
    </row>
    <row r="143" spans="1:15">
      <c r="A143" s="145" t="s">
        <v>232</v>
      </c>
      <c r="B143" s="146" t="s">
        <v>233</v>
      </c>
      <c r="C143" s="147" t="s">
        <v>23</v>
      </c>
      <c r="D143" s="148">
        <v>254.64</v>
      </c>
      <c r="E143" s="148">
        <v>2.7</v>
      </c>
      <c r="F143" s="149"/>
      <c r="G143" s="149"/>
      <c r="H143" s="41">
        <v>10.86</v>
      </c>
      <c r="I143" s="12"/>
      <c r="J143" s="10">
        <f>I143+'[6]1'!J146</f>
        <v>0</v>
      </c>
      <c r="K143" s="49">
        <f t="shared" si="48"/>
        <v>2.7</v>
      </c>
      <c r="L143" s="9">
        <f t="shared" si="49"/>
        <v>687.53</v>
      </c>
      <c r="M143" s="9">
        <f t="shared" si="50"/>
        <v>0</v>
      </c>
      <c r="N143" s="9">
        <f t="shared" si="51"/>
        <v>0</v>
      </c>
      <c r="O143" s="157">
        <f t="shared" si="52"/>
        <v>687.53</v>
      </c>
    </row>
    <row r="144" spans="1:15">
      <c r="A144" s="145" t="s">
        <v>234</v>
      </c>
      <c r="B144" s="146" t="s">
        <v>235</v>
      </c>
      <c r="C144" s="147" t="s">
        <v>135</v>
      </c>
      <c r="D144" s="148">
        <v>477.64</v>
      </c>
      <c r="E144" s="148">
        <v>11</v>
      </c>
      <c r="F144" s="149"/>
      <c r="G144" s="149"/>
      <c r="H144" s="41">
        <v>23.52</v>
      </c>
      <c r="I144" s="12"/>
      <c r="J144" s="10">
        <f>I144+'[6]1'!J147</f>
        <v>0</v>
      </c>
      <c r="K144" s="49">
        <f t="shared" si="48"/>
        <v>11</v>
      </c>
      <c r="L144" s="9">
        <f t="shared" si="49"/>
        <v>5254.04</v>
      </c>
      <c r="M144" s="9">
        <f t="shared" si="50"/>
        <v>0</v>
      </c>
      <c r="N144" s="9">
        <f t="shared" si="51"/>
        <v>0</v>
      </c>
      <c r="O144" s="157">
        <f t="shared" si="52"/>
        <v>5254.04</v>
      </c>
    </row>
    <row r="145" spans="1:15">
      <c r="A145" s="145" t="s">
        <v>236</v>
      </c>
      <c r="B145" s="146" t="s">
        <v>237</v>
      </c>
      <c r="C145" s="147" t="s">
        <v>135</v>
      </c>
      <c r="D145" s="148">
        <v>1144.9000000000001</v>
      </c>
      <c r="E145" s="148">
        <v>1</v>
      </c>
      <c r="F145" s="149"/>
      <c r="G145" s="149"/>
      <c r="H145" s="41">
        <v>28.22</v>
      </c>
      <c r="I145" s="12"/>
      <c r="J145" s="10">
        <f>I145+'[6]1'!J148</f>
        <v>0</v>
      </c>
      <c r="K145" s="49">
        <f t="shared" si="48"/>
        <v>1</v>
      </c>
      <c r="L145" s="9">
        <f t="shared" si="49"/>
        <v>1144.9000000000001</v>
      </c>
      <c r="M145" s="9">
        <f t="shared" si="50"/>
        <v>0</v>
      </c>
      <c r="N145" s="9">
        <f t="shared" si="51"/>
        <v>0</v>
      </c>
      <c r="O145" s="157">
        <f t="shared" si="52"/>
        <v>1144.9000000000001</v>
      </c>
    </row>
    <row r="146" spans="1:15">
      <c r="A146" s="145" t="s">
        <v>238</v>
      </c>
      <c r="B146" s="146" t="s">
        <v>239</v>
      </c>
      <c r="C146" s="147" t="s">
        <v>135</v>
      </c>
      <c r="D146" s="148">
        <v>1722.59</v>
      </c>
      <c r="E146" s="148">
        <v>1</v>
      </c>
      <c r="F146" s="149"/>
      <c r="G146" s="149"/>
      <c r="H146" s="41">
        <v>6.17</v>
      </c>
      <c r="I146" s="12"/>
      <c r="J146" s="10">
        <f>I146+'[6]1'!J149</f>
        <v>0</v>
      </c>
      <c r="K146" s="49">
        <f t="shared" si="48"/>
        <v>1</v>
      </c>
      <c r="L146" s="9">
        <f t="shared" si="49"/>
        <v>1722.59</v>
      </c>
      <c r="M146" s="9">
        <f t="shared" si="50"/>
        <v>0</v>
      </c>
      <c r="N146" s="9">
        <f t="shared" si="51"/>
        <v>0</v>
      </c>
      <c r="O146" s="157">
        <f t="shared" si="52"/>
        <v>1722.59</v>
      </c>
    </row>
    <row r="147" spans="1:15" ht="25.5">
      <c r="A147" s="145" t="s">
        <v>240</v>
      </c>
      <c r="B147" s="146" t="s">
        <v>241</v>
      </c>
      <c r="C147" s="147" t="s">
        <v>135</v>
      </c>
      <c r="D147" s="148">
        <v>44.65</v>
      </c>
      <c r="E147" s="148">
        <v>12</v>
      </c>
      <c r="F147" s="149"/>
      <c r="G147" s="149"/>
      <c r="H147" s="41">
        <v>13.54</v>
      </c>
      <c r="I147" s="12"/>
      <c r="J147" s="10">
        <f>I147+'[6]1'!J150</f>
        <v>0</v>
      </c>
      <c r="K147" s="49">
        <f t="shared" si="48"/>
        <v>12</v>
      </c>
      <c r="L147" s="9">
        <f t="shared" si="49"/>
        <v>535.79999999999995</v>
      </c>
      <c r="M147" s="9">
        <f t="shared" si="50"/>
        <v>0</v>
      </c>
      <c r="N147" s="9">
        <f t="shared" si="51"/>
        <v>0</v>
      </c>
      <c r="O147" s="157">
        <f t="shared" si="52"/>
        <v>535.79999999999995</v>
      </c>
    </row>
    <row r="148" spans="1:15" ht="25.5">
      <c r="A148" s="145" t="s">
        <v>242</v>
      </c>
      <c r="B148" s="146" t="s">
        <v>243</v>
      </c>
      <c r="C148" s="147" t="s">
        <v>135</v>
      </c>
      <c r="D148" s="148">
        <v>34.270000000000003</v>
      </c>
      <c r="E148" s="148">
        <v>4</v>
      </c>
      <c r="F148" s="149"/>
      <c r="G148" s="149"/>
      <c r="H148" s="41">
        <v>599.89</v>
      </c>
      <c r="I148" s="12"/>
      <c r="J148" s="10">
        <f>I148+'[6]1'!J151</f>
        <v>0</v>
      </c>
      <c r="K148" s="49">
        <f t="shared" si="48"/>
        <v>4</v>
      </c>
      <c r="L148" s="9">
        <f t="shared" si="49"/>
        <v>137.08000000000001</v>
      </c>
      <c r="M148" s="9">
        <f t="shared" si="50"/>
        <v>0</v>
      </c>
      <c r="N148" s="9">
        <f t="shared" si="51"/>
        <v>0</v>
      </c>
      <c r="O148" s="157">
        <f t="shared" si="52"/>
        <v>137.08000000000001</v>
      </c>
    </row>
    <row r="149" spans="1:15" ht="25.5">
      <c r="A149" s="145" t="s">
        <v>244</v>
      </c>
      <c r="B149" s="146" t="s">
        <v>245</v>
      </c>
      <c r="C149" s="147" t="s">
        <v>135</v>
      </c>
      <c r="D149" s="148">
        <v>85.39</v>
      </c>
      <c r="E149" s="148">
        <v>10</v>
      </c>
      <c r="F149" s="149"/>
      <c r="G149" s="149"/>
      <c r="H149" s="41">
        <v>170.12</v>
      </c>
      <c r="I149" s="12"/>
      <c r="J149" s="10">
        <f>I149+'[6]1'!J152</f>
        <v>0</v>
      </c>
      <c r="K149" s="49">
        <f t="shared" si="48"/>
        <v>10</v>
      </c>
      <c r="L149" s="9">
        <f t="shared" si="49"/>
        <v>853.9</v>
      </c>
      <c r="M149" s="9">
        <f t="shared" si="50"/>
        <v>0</v>
      </c>
      <c r="N149" s="9">
        <f t="shared" si="51"/>
        <v>0</v>
      </c>
      <c r="O149" s="157">
        <f t="shared" si="52"/>
        <v>853.9</v>
      </c>
    </row>
    <row r="150" spans="1:15">
      <c r="A150" s="145" t="s">
        <v>246</v>
      </c>
      <c r="B150" s="146" t="s">
        <v>247</v>
      </c>
      <c r="C150" s="147" t="s">
        <v>135</v>
      </c>
      <c r="D150" s="148">
        <v>71.72</v>
      </c>
      <c r="E150" s="148">
        <v>2</v>
      </c>
      <c r="F150" s="149"/>
      <c r="G150" s="149"/>
      <c r="H150" s="179"/>
      <c r="I150" s="12"/>
      <c r="J150" s="10">
        <f>I150+'[6]1'!J153</f>
        <v>0</v>
      </c>
      <c r="K150" s="49">
        <f t="shared" si="48"/>
        <v>2</v>
      </c>
      <c r="L150" s="9">
        <f t="shared" si="49"/>
        <v>143.44</v>
      </c>
      <c r="M150" s="9">
        <f t="shared" si="50"/>
        <v>0</v>
      </c>
      <c r="N150" s="9">
        <f t="shared" si="51"/>
        <v>0</v>
      </c>
      <c r="O150" s="157">
        <f t="shared" si="52"/>
        <v>143.44</v>
      </c>
    </row>
    <row r="151" spans="1:15">
      <c r="A151" s="166"/>
      <c r="B151" s="167" t="s">
        <v>248</v>
      </c>
      <c r="C151" s="168"/>
      <c r="D151" s="169"/>
      <c r="E151" s="169"/>
      <c r="F151" s="170"/>
      <c r="G151" s="170"/>
      <c r="H151" s="171"/>
      <c r="I151" s="50"/>
      <c r="J151" s="51"/>
      <c r="K151" s="51"/>
      <c r="L151" s="52"/>
      <c r="M151" s="52"/>
      <c r="N151" s="52"/>
      <c r="O151" s="176"/>
    </row>
    <row r="152" spans="1:15">
      <c r="A152" s="145" t="s">
        <v>249</v>
      </c>
      <c r="B152" s="159" t="s">
        <v>250</v>
      </c>
      <c r="C152" s="147" t="s">
        <v>135</v>
      </c>
      <c r="D152" s="148">
        <v>1870.18</v>
      </c>
      <c r="E152" s="148">
        <v>1</v>
      </c>
      <c r="F152" s="149"/>
      <c r="G152" s="149"/>
      <c r="H152" s="179"/>
      <c r="I152" s="12"/>
      <c r="J152" s="10">
        <f>I152+'[6]1'!J155</f>
        <v>0</v>
      </c>
      <c r="K152" s="49">
        <f t="shared" si="48"/>
        <v>1</v>
      </c>
      <c r="L152" s="9">
        <f>ROUND(E152*D152,2)</f>
        <v>1870.18</v>
      </c>
      <c r="M152" s="9">
        <f>ROUND(I152*D152,2)</f>
        <v>0</v>
      </c>
      <c r="N152" s="9">
        <f>ROUND(J152*D152,2)</f>
        <v>0</v>
      </c>
      <c r="O152" s="157">
        <f t="shared" si="52"/>
        <v>1870.18</v>
      </c>
    </row>
    <row r="153" spans="1:15">
      <c r="A153" s="145" t="s">
        <v>251</v>
      </c>
      <c r="B153" s="159" t="s">
        <v>252</v>
      </c>
      <c r="C153" s="147" t="s">
        <v>135</v>
      </c>
      <c r="D153" s="148">
        <v>28.54</v>
      </c>
      <c r="E153" s="148">
        <v>1</v>
      </c>
      <c r="F153" s="149"/>
      <c r="G153" s="149"/>
      <c r="H153" s="41">
        <v>5.76</v>
      </c>
      <c r="I153" s="12"/>
      <c r="J153" s="10">
        <f>I153+'[6]1'!J156</f>
        <v>0</v>
      </c>
      <c r="K153" s="49">
        <f t="shared" si="48"/>
        <v>1</v>
      </c>
      <c r="L153" s="9">
        <f>ROUND(E153*D153,2)</f>
        <v>28.54</v>
      </c>
      <c r="M153" s="9">
        <f>ROUND(I153*D153,2)</f>
        <v>0</v>
      </c>
      <c r="N153" s="9">
        <f>ROUND(J153*D153,2)</f>
        <v>0</v>
      </c>
      <c r="O153" s="157">
        <f t="shared" si="52"/>
        <v>28.54</v>
      </c>
    </row>
    <row r="154" spans="1:15">
      <c r="A154" s="145" t="s">
        <v>253</v>
      </c>
      <c r="B154" s="159" t="s">
        <v>254</v>
      </c>
      <c r="C154" s="147" t="s">
        <v>135</v>
      </c>
      <c r="D154" s="148">
        <v>23.39</v>
      </c>
      <c r="E154" s="148">
        <v>1</v>
      </c>
      <c r="F154" s="149"/>
      <c r="G154" s="149"/>
      <c r="H154" s="41">
        <v>390.39</v>
      </c>
      <c r="I154" s="12"/>
      <c r="J154" s="10">
        <f>I154+'[6]1'!J157</f>
        <v>0</v>
      </c>
      <c r="K154" s="49">
        <f t="shared" si="48"/>
        <v>1</v>
      </c>
      <c r="L154" s="9">
        <f>ROUND(E154*D154,2)</f>
        <v>23.39</v>
      </c>
      <c r="M154" s="9">
        <f>ROUND(I154*D154,2)</f>
        <v>0</v>
      </c>
      <c r="N154" s="9">
        <f>ROUND(J154*D154,2)</f>
        <v>0</v>
      </c>
      <c r="O154" s="157">
        <f t="shared" si="52"/>
        <v>23.39</v>
      </c>
    </row>
    <row r="155" spans="1:15">
      <c r="A155" s="166"/>
      <c r="B155" s="167" t="s">
        <v>255</v>
      </c>
      <c r="C155" s="168"/>
      <c r="D155" s="169"/>
      <c r="E155" s="169"/>
      <c r="F155" s="170"/>
      <c r="G155" s="170"/>
      <c r="H155" s="59">
        <v>29.66</v>
      </c>
      <c r="I155" s="50"/>
      <c r="J155" s="51"/>
      <c r="K155" s="51"/>
      <c r="L155" s="52"/>
      <c r="M155" s="52"/>
      <c r="N155" s="52"/>
      <c r="O155" s="176"/>
    </row>
    <row r="156" spans="1:15" ht="25.5">
      <c r="A156" s="145" t="s">
        <v>256</v>
      </c>
      <c r="B156" s="146" t="s">
        <v>257</v>
      </c>
      <c r="C156" s="147" t="s">
        <v>135</v>
      </c>
      <c r="D156" s="148">
        <v>67.72</v>
      </c>
      <c r="E156" s="148">
        <v>2</v>
      </c>
      <c r="F156" s="149"/>
      <c r="G156" s="149"/>
      <c r="H156" s="41">
        <v>37.15</v>
      </c>
      <c r="I156" s="12">
        <v>2</v>
      </c>
      <c r="J156" s="10">
        <f>I156+'[6]1'!J159</f>
        <v>2</v>
      </c>
      <c r="K156" s="49">
        <f t="shared" si="48"/>
        <v>0</v>
      </c>
      <c r="L156" s="9">
        <f t="shared" ref="L156:L163" si="53">ROUND(E156*D156,2)</f>
        <v>135.44</v>
      </c>
      <c r="M156" s="9">
        <f t="shared" ref="M156:M163" si="54">ROUND(I156*D156,2)</f>
        <v>135.44</v>
      </c>
      <c r="N156" s="9">
        <f t="shared" ref="N156:N163" si="55">ROUND(J156*D156,2)</f>
        <v>135.44</v>
      </c>
      <c r="O156" s="157">
        <f t="shared" si="52"/>
        <v>0</v>
      </c>
    </row>
    <row r="157" spans="1:15">
      <c r="A157" s="145" t="s">
        <v>258</v>
      </c>
      <c r="B157" s="146" t="s">
        <v>259</v>
      </c>
      <c r="C157" s="147" t="s">
        <v>135</v>
      </c>
      <c r="D157" s="148">
        <v>224.47</v>
      </c>
      <c r="E157" s="148">
        <v>6</v>
      </c>
      <c r="F157" s="149"/>
      <c r="G157" s="149"/>
      <c r="H157" s="41">
        <v>5.37</v>
      </c>
      <c r="I157" s="12">
        <v>6</v>
      </c>
      <c r="J157" s="10">
        <f>I157+'[6]1'!J160</f>
        <v>6</v>
      </c>
      <c r="K157" s="49">
        <f t="shared" si="48"/>
        <v>0</v>
      </c>
      <c r="L157" s="9">
        <f t="shared" si="53"/>
        <v>1346.82</v>
      </c>
      <c r="M157" s="9">
        <f t="shared" si="54"/>
        <v>1346.82</v>
      </c>
      <c r="N157" s="9">
        <f t="shared" si="55"/>
        <v>1346.82</v>
      </c>
      <c r="O157" s="157">
        <f t="shared" si="52"/>
        <v>0</v>
      </c>
    </row>
    <row r="158" spans="1:15" ht="25.5">
      <c r="A158" s="145" t="s">
        <v>260</v>
      </c>
      <c r="B158" s="146" t="s">
        <v>261</v>
      </c>
      <c r="C158" s="147" t="s">
        <v>135</v>
      </c>
      <c r="D158" s="148">
        <v>71.3</v>
      </c>
      <c r="E158" s="148">
        <v>16</v>
      </c>
      <c r="F158" s="149"/>
      <c r="G158" s="173">
        <v>8</v>
      </c>
      <c r="H158" s="41">
        <v>2684.21</v>
      </c>
      <c r="I158" s="12">
        <v>0</v>
      </c>
      <c r="J158" s="10">
        <f>I158+G158</f>
        <v>8</v>
      </c>
      <c r="K158" s="49">
        <f t="shared" si="48"/>
        <v>8</v>
      </c>
      <c r="L158" s="9">
        <f t="shared" si="53"/>
        <v>1140.8</v>
      </c>
      <c r="M158" s="9">
        <f t="shared" si="54"/>
        <v>0</v>
      </c>
      <c r="N158" s="9">
        <f t="shared" si="55"/>
        <v>570.4</v>
      </c>
      <c r="O158" s="157">
        <f t="shared" si="52"/>
        <v>570.4</v>
      </c>
    </row>
    <row r="159" spans="1:15">
      <c r="A159" s="145" t="s">
        <v>262</v>
      </c>
      <c r="B159" s="146" t="s">
        <v>263</v>
      </c>
      <c r="C159" s="147" t="s">
        <v>135</v>
      </c>
      <c r="D159" s="148">
        <v>1886.1</v>
      </c>
      <c r="E159" s="148">
        <v>2</v>
      </c>
      <c r="F159" s="149"/>
      <c r="G159" s="149"/>
      <c r="H159" s="41">
        <v>9.1999999999999993</v>
      </c>
      <c r="I159" s="12">
        <v>2</v>
      </c>
      <c r="J159" s="10">
        <f>I159+'[6]1'!J162</f>
        <v>2</v>
      </c>
      <c r="K159" s="49">
        <f t="shared" si="48"/>
        <v>0</v>
      </c>
      <c r="L159" s="9">
        <f t="shared" si="53"/>
        <v>3772.2</v>
      </c>
      <c r="M159" s="9">
        <f t="shared" si="54"/>
        <v>3772.2</v>
      </c>
      <c r="N159" s="9">
        <f t="shared" si="55"/>
        <v>3772.2</v>
      </c>
      <c r="O159" s="157">
        <f t="shared" si="52"/>
        <v>0</v>
      </c>
    </row>
    <row r="160" spans="1:15">
      <c r="A160" s="145" t="s">
        <v>264</v>
      </c>
      <c r="B160" s="146" t="s">
        <v>265</v>
      </c>
      <c r="C160" s="147" t="s">
        <v>135</v>
      </c>
      <c r="D160" s="148">
        <v>28.54</v>
      </c>
      <c r="E160" s="148">
        <v>1</v>
      </c>
      <c r="F160" s="149"/>
      <c r="G160" s="149"/>
      <c r="H160" s="41">
        <v>10.38</v>
      </c>
      <c r="I160" s="12">
        <v>1</v>
      </c>
      <c r="J160" s="10">
        <f>I160+'[6]1'!J163</f>
        <v>1</v>
      </c>
      <c r="K160" s="49">
        <f t="shared" si="48"/>
        <v>0</v>
      </c>
      <c r="L160" s="9">
        <f t="shared" si="53"/>
        <v>28.54</v>
      </c>
      <c r="M160" s="9">
        <f t="shared" si="54"/>
        <v>28.54</v>
      </c>
      <c r="N160" s="9">
        <f t="shared" si="55"/>
        <v>28.54</v>
      </c>
      <c r="O160" s="157">
        <f t="shared" si="52"/>
        <v>0</v>
      </c>
    </row>
    <row r="161" spans="1:15" ht="25.5">
      <c r="A161" s="145" t="s">
        <v>266</v>
      </c>
      <c r="B161" s="146" t="s">
        <v>267</v>
      </c>
      <c r="C161" s="147" t="s">
        <v>135</v>
      </c>
      <c r="D161" s="148">
        <v>13.59</v>
      </c>
      <c r="E161" s="148">
        <v>1</v>
      </c>
      <c r="F161" s="149"/>
      <c r="G161" s="149"/>
      <c r="H161" s="41">
        <v>12.2</v>
      </c>
      <c r="I161" s="12">
        <v>1</v>
      </c>
      <c r="J161" s="10">
        <f>I161+'[6]1'!J164</f>
        <v>1</v>
      </c>
      <c r="K161" s="49">
        <f t="shared" si="48"/>
        <v>0</v>
      </c>
      <c r="L161" s="9">
        <f t="shared" si="53"/>
        <v>13.59</v>
      </c>
      <c r="M161" s="9">
        <f t="shared" si="54"/>
        <v>13.59</v>
      </c>
      <c r="N161" s="9">
        <f t="shared" si="55"/>
        <v>13.59</v>
      </c>
      <c r="O161" s="157">
        <f t="shared" si="52"/>
        <v>0</v>
      </c>
    </row>
    <row r="162" spans="1:15" ht="25.5">
      <c r="A162" s="145" t="s">
        <v>268</v>
      </c>
      <c r="B162" s="146" t="s">
        <v>269</v>
      </c>
      <c r="C162" s="147" t="s">
        <v>135</v>
      </c>
      <c r="D162" s="148">
        <v>31.96</v>
      </c>
      <c r="E162" s="148">
        <v>2</v>
      </c>
      <c r="F162" s="149"/>
      <c r="G162" s="149"/>
      <c r="H162" s="41">
        <v>8.65</v>
      </c>
      <c r="I162" s="12">
        <v>2</v>
      </c>
      <c r="J162" s="10">
        <f>I162+'[6]1'!J165</f>
        <v>2</v>
      </c>
      <c r="K162" s="49">
        <f t="shared" si="48"/>
        <v>0</v>
      </c>
      <c r="L162" s="9">
        <f t="shared" si="53"/>
        <v>63.92</v>
      </c>
      <c r="M162" s="9">
        <f t="shared" si="54"/>
        <v>63.92</v>
      </c>
      <c r="N162" s="9">
        <f t="shared" si="55"/>
        <v>63.92</v>
      </c>
      <c r="O162" s="157">
        <f t="shared" si="52"/>
        <v>0</v>
      </c>
    </row>
    <row r="163" spans="1:15" ht="25.5">
      <c r="A163" s="145" t="s">
        <v>270</v>
      </c>
      <c r="B163" s="146" t="s">
        <v>271</v>
      </c>
      <c r="C163" s="147" t="s">
        <v>135</v>
      </c>
      <c r="D163" s="148">
        <v>19.100000000000001</v>
      </c>
      <c r="E163" s="148">
        <v>9</v>
      </c>
      <c r="F163" s="149"/>
      <c r="G163" s="173">
        <v>9</v>
      </c>
      <c r="H163" s="41">
        <v>28.46</v>
      </c>
      <c r="I163" s="12">
        <v>0</v>
      </c>
      <c r="J163" s="10">
        <f>I163+G163</f>
        <v>9</v>
      </c>
      <c r="K163" s="49">
        <f t="shared" si="48"/>
        <v>0</v>
      </c>
      <c r="L163" s="9">
        <f t="shared" si="53"/>
        <v>171.9</v>
      </c>
      <c r="M163" s="9">
        <f t="shared" si="54"/>
        <v>0</v>
      </c>
      <c r="N163" s="9">
        <f t="shared" si="55"/>
        <v>171.9</v>
      </c>
      <c r="O163" s="157">
        <f t="shared" si="52"/>
        <v>0</v>
      </c>
    </row>
    <row r="164" spans="1:15">
      <c r="A164" s="166"/>
      <c r="B164" s="167" t="s">
        <v>272</v>
      </c>
      <c r="C164" s="168"/>
      <c r="D164" s="169"/>
      <c r="E164" s="169"/>
      <c r="F164" s="170"/>
      <c r="G164" s="170"/>
      <c r="H164" s="59">
        <v>24.36</v>
      </c>
      <c r="I164" s="50"/>
      <c r="J164" s="51"/>
      <c r="K164" s="51"/>
      <c r="L164" s="52"/>
      <c r="M164" s="52"/>
      <c r="N164" s="52"/>
      <c r="O164" s="176"/>
    </row>
    <row r="165" spans="1:15" ht="35.25" customHeight="1">
      <c r="A165" s="145" t="s">
        <v>273</v>
      </c>
      <c r="B165" s="146" t="s">
        <v>274</v>
      </c>
      <c r="C165" s="147" t="s">
        <v>208</v>
      </c>
      <c r="D165" s="148">
        <v>90.7</v>
      </c>
      <c r="E165" s="148">
        <v>33</v>
      </c>
      <c r="F165" s="149"/>
      <c r="G165" s="173">
        <v>11</v>
      </c>
      <c r="H165" s="41">
        <v>11.57</v>
      </c>
      <c r="I165" s="12">
        <v>22</v>
      </c>
      <c r="J165" s="10">
        <f>I165+G165</f>
        <v>33</v>
      </c>
      <c r="K165" s="49">
        <f t="shared" si="48"/>
        <v>0</v>
      </c>
      <c r="L165" s="9">
        <f>ROUND(E165*D165,2)</f>
        <v>2993.1</v>
      </c>
      <c r="M165" s="9">
        <f>ROUND(I165*D165,2)</f>
        <v>1995.4</v>
      </c>
      <c r="N165" s="9">
        <f>ROUND(J165*D165,2)</f>
        <v>2993.1</v>
      </c>
      <c r="O165" s="157">
        <f t="shared" si="52"/>
        <v>0</v>
      </c>
    </row>
    <row r="166" spans="1:15">
      <c r="A166" s="145" t="s">
        <v>275</v>
      </c>
      <c r="B166" s="146" t="s">
        <v>276</v>
      </c>
      <c r="C166" s="147" t="s">
        <v>135</v>
      </c>
      <c r="D166" s="148">
        <v>143.41999999999999</v>
      </c>
      <c r="E166" s="148">
        <v>6</v>
      </c>
      <c r="F166" s="149"/>
      <c r="G166" s="173">
        <v>6</v>
      </c>
      <c r="H166" s="41">
        <v>19.13</v>
      </c>
      <c r="I166" s="12">
        <v>0</v>
      </c>
      <c r="J166" s="10">
        <f t="shared" ref="J166:J170" si="56">I166+G166</f>
        <v>6</v>
      </c>
      <c r="K166" s="49">
        <f t="shared" si="48"/>
        <v>0</v>
      </c>
      <c r="L166" s="9">
        <f>ROUND(E166*D166,2)</f>
        <v>860.52</v>
      </c>
      <c r="M166" s="9">
        <f>ROUND(I166*D166,2)</f>
        <v>0</v>
      </c>
      <c r="N166" s="9">
        <f>ROUND(J166*D166,2)</f>
        <v>860.52</v>
      </c>
      <c r="O166" s="157">
        <f t="shared" si="52"/>
        <v>0</v>
      </c>
    </row>
    <row r="167" spans="1:15" ht="25.5">
      <c r="A167" s="145" t="s">
        <v>277</v>
      </c>
      <c r="B167" s="146" t="s">
        <v>278</v>
      </c>
      <c r="C167" s="147" t="s">
        <v>135</v>
      </c>
      <c r="D167" s="148">
        <v>81.099999999999994</v>
      </c>
      <c r="E167" s="148">
        <v>33</v>
      </c>
      <c r="F167" s="149"/>
      <c r="G167" s="173">
        <v>20</v>
      </c>
      <c r="H167" s="41">
        <v>1972.33</v>
      </c>
      <c r="I167" s="12">
        <v>0</v>
      </c>
      <c r="J167" s="10">
        <f t="shared" si="56"/>
        <v>20</v>
      </c>
      <c r="K167" s="49">
        <f t="shared" si="48"/>
        <v>13</v>
      </c>
      <c r="L167" s="9">
        <f>ROUND(E167*D167,2)</f>
        <v>2676.3</v>
      </c>
      <c r="M167" s="9">
        <f>ROUND(I167*D167,2)</f>
        <v>0</v>
      </c>
      <c r="N167" s="9">
        <f>ROUND(J167*D167,2)</f>
        <v>1622</v>
      </c>
      <c r="O167" s="157">
        <f t="shared" si="52"/>
        <v>1054.3000000000002</v>
      </c>
    </row>
    <row r="168" spans="1:15">
      <c r="A168" s="145" t="s">
        <v>279</v>
      </c>
      <c r="B168" s="146" t="s">
        <v>280</v>
      </c>
      <c r="C168" s="147" t="s">
        <v>23</v>
      </c>
      <c r="D168" s="148">
        <v>44.01</v>
      </c>
      <c r="E168" s="148">
        <v>6</v>
      </c>
      <c r="F168" s="149"/>
      <c r="G168" s="173">
        <v>6</v>
      </c>
      <c r="H168" s="41">
        <v>23.49</v>
      </c>
      <c r="I168" s="12">
        <v>0</v>
      </c>
      <c r="J168" s="10">
        <f t="shared" si="56"/>
        <v>6</v>
      </c>
      <c r="K168" s="49">
        <f t="shared" si="48"/>
        <v>0</v>
      </c>
      <c r="L168" s="9">
        <f>ROUND(E168*D168,2)</f>
        <v>264.06</v>
      </c>
      <c r="M168" s="9">
        <f>ROUND(I168*D168,2)</f>
        <v>0</v>
      </c>
      <c r="N168" s="9">
        <f>ROUND(J168*D168,2)</f>
        <v>264.06</v>
      </c>
      <c r="O168" s="157">
        <f t="shared" si="52"/>
        <v>0</v>
      </c>
    </row>
    <row r="169" spans="1:15">
      <c r="A169" s="166"/>
      <c r="B169" s="167" t="s">
        <v>281</v>
      </c>
      <c r="C169" s="168"/>
      <c r="D169" s="169"/>
      <c r="E169" s="169"/>
      <c r="F169" s="170"/>
      <c r="G169" s="170"/>
      <c r="H169" s="59">
        <v>13.24</v>
      </c>
      <c r="I169" s="50"/>
      <c r="J169" s="51"/>
      <c r="K169" s="51"/>
      <c r="L169" s="52"/>
      <c r="M169" s="52"/>
      <c r="N169" s="52"/>
      <c r="O169" s="176"/>
    </row>
    <row r="170" spans="1:15">
      <c r="A170" s="145" t="s">
        <v>282</v>
      </c>
      <c r="B170" s="146" t="s">
        <v>283</v>
      </c>
      <c r="C170" s="147" t="s">
        <v>135</v>
      </c>
      <c r="D170" s="148">
        <v>128.19</v>
      </c>
      <c r="E170" s="148">
        <v>15</v>
      </c>
      <c r="F170" s="149"/>
      <c r="G170" s="173">
        <v>10</v>
      </c>
      <c r="H170" s="41">
        <v>21.8</v>
      </c>
      <c r="I170" s="12">
        <v>0</v>
      </c>
      <c r="J170" s="10">
        <f t="shared" si="56"/>
        <v>10</v>
      </c>
      <c r="K170" s="49">
        <f t="shared" si="48"/>
        <v>5</v>
      </c>
      <c r="L170" s="9">
        <f>ROUND(E170*D170,2)</f>
        <v>1922.85</v>
      </c>
      <c r="M170" s="9">
        <f>ROUND(I170*D170,2)</f>
        <v>0</v>
      </c>
      <c r="N170" s="9">
        <f>ROUND(J170*D170,2)</f>
        <v>1281.9000000000001</v>
      </c>
      <c r="O170" s="157">
        <f t="shared" si="52"/>
        <v>640.94999999999982</v>
      </c>
    </row>
    <row r="171" spans="1:15" ht="25.5">
      <c r="A171" s="145" t="s">
        <v>284</v>
      </c>
      <c r="B171" s="146" t="s">
        <v>285</v>
      </c>
      <c r="C171" s="147" t="s">
        <v>23</v>
      </c>
      <c r="D171" s="148">
        <v>28.05</v>
      </c>
      <c r="E171" s="148">
        <v>30.4</v>
      </c>
      <c r="F171" s="149"/>
      <c r="G171" s="173">
        <v>30.4</v>
      </c>
      <c r="H171" s="41">
        <v>23.52</v>
      </c>
      <c r="I171" s="12">
        <v>0</v>
      </c>
      <c r="J171" s="10">
        <f t="shared" ref="J171:J172" si="57">I171+G171</f>
        <v>30.4</v>
      </c>
      <c r="K171" s="49">
        <f t="shared" si="48"/>
        <v>0</v>
      </c>
      <c r="L171" s="9">
        <f>ROUND(E171*D171,2)</f>
        <v>852.72</v>
      </c>
      <c r="M171" s="9">
        <f>ROUND(I171*D171,2)</f>
        <v>0</v>
      </c>
      <c r="N171" s="9">
        <f>ROUND(J171*D171,2)</f>
        <v>852.72</v>
      </c>
      <c r="O171" s="157">
        <f t="shared" si="52"/>
        <v>0</v>
      </c>
    </row>
    <row r="172" spans="1:15" ht="25.5">
      <c r="A172" s="145" t="s">
        <v>286</v>
      </c>
      <c r="B172" s="182" t="s">
        <v>287</v>
      </c>
      <c r="C172" s="147" t="s">
        <v>23</v>
      </c>
      <c r="D172" s="148">
        <v>35.9</v>
      </c>
      <c r="E172" s="148">
        <v>152.5</v>
      </c>
      <c r="F172" s="149"/>
      <c r="G172" s="173">
        <v>122</v>
      </c>
      <c r="H172" s="41">
        <v>28.22</v>
      </c>
      <c r="I172" s="12">
        <v>0</v>
      </c>
      <c r="J172" s="10">
        <f t="shared" si="57"/>
        <v>122</v>
      </c>
      <c r="K172" s="49">
        <f t="shared" si="48"/>
        <v>30.5</v>
      </c>
      <c r="L172" s="9">
        <f>ROUND(E172*D172,2)</f>
        <v>5474.75</v>
      </c>
      <c r="M172" s="9">
        <f>ROUND(I172*D172,2)</f>
        <v>0</v>
      </c>
      <c r="N172" s="9">
        <f>ROUND(J172*D172,2)</f>
        <v>4379.8</v>
      </c>
      <c r="O172" s="157">
        <f t="shared" si="52"/>
        <v>1094.9499999999998</v>
      </c>
    </row>
    <row r="173" spans="1:15">
      <c r="A173" s="145"/>
      <c r="B173" s="182"/>
      <c r="C173" s="147"/>
      <c r="D173" s="148"/>
      <c r="E173" s="148"/>
      <c r="F173" s="149"/>
      <c r="G173" s="149"/>
      <c r="H173" s="41"/>
      <c r="I173" s="12"/>
      <c r="J173" s="10"/>
      <c r="K173" s="49"/>
      <c r="L173" s="11">
        <f>SUM(L133:L172)</f>
        <v>39351.339999999997</v>
      </c>
      <c r="M173" s="11">
        <f t="shared" ref="M173:N173" si="58">SUM(M133:M172)</f>
        <v>7355.91</v>
      </c>
      <c r="N173" s="11">
        <f t="shared" si="58"/>
        <v>18356.91</v>
      </c>
      <c r="O173" s="137"/>
    </row>
    <row r="174" spans="1:15">
      <c r="A174" s="138" t="s">
        <v>288</v>
      </c>
      <c r="B174" s="139" t="s">
        <v>289</v>
      </c>
      <c r="C174" s="140"/>
      <c r="D174" s="141"/>
      <c r="E174" s="139"/>
      <c r="F174" s="142"/>
      <c r="G174" s="142"/>
      <c r="H174" s="47">
        <v>12.35</v>
      </c>
      <c r="I174" s="48"/>
      <c r="J174" s="49"/>
      <c r="K174" s="49"/>
      <c r="L174" s="44"/>
      <c r="M174" s="44"/>
      <c r="N174" s="44"/>
      <c r="O174" s="205">
        <f>O175</f>
        <v>544.5</v>
      </c>
    </row>
    <row r="175" spans="1:15" ht="25.5">
      <c r="A175" s="145" t="s">
        <v>290</v>
      </c>
      <c r="B175" s="159" t="s">
        <v>291</v>
      </c>
      <c r="C175" s="147" t="s">
        <v>23</v>
      </c>
      <c r="D175" s="148">
        <v>18.149999999999999</v>
      </c>
      <c r="E175" s="148">
        <v>30</v>
      </c>
      <c r="F175" s="149"/>
      <c r="G175" s="149"/>
      <c r="H175" s="179"/>
      <c r="I175" s="12"/>
      <c r="J175" s="10">
        <f>I175+'[6]1'!J178</f>
        <v>0</v>
      </c>
      <c r="K175" s="49">
        <f t="shared" ref="K175" si="59">E175-J175</f>
        <v>30</v>
      </c>
      <c r="L175" s="9">
        <f>ROUND(E175*D175,2)</f>
        <v>544.5</v>
      </c>
      <c r="M175" s="9">
        <f>ROUND(I175*D175,2)</f>
        <v>0</v>
      </c>
      <c r="N175" s="9">
        <f>ROUND(J175*D175,2)</f>
        <v>0</v>
      </c>
      <c r="O175" s="157">
        <f t="shared" ref="O175" si="60">L175-N175</f>
        <v>544.5</v>
      </c>
    </row>
    <row r="176" spans="1:15">
      <c r="A176" s="145"/>
      <c r="B176" s="159"/>
      <c r="C176" s="147"/>
      <c r="D176" s="148"/>
      <c r="E176" s="148"/>
      <c r="F176" s="149"/>
      <c r="G176" s="149"/>
      <c r="H176" s="179"/>
      <c r="I176" s="12"/>
      <c r="J176" s="10"/>
      <c r="K176" s="49"/>
      <c r="L176" s="11">
        <f>SUM(L175)</f>
        <v>544.5</v>
      </c>
      <c r="M176" s="11">
        <f t="shared" ref="M176:N176" si="61">SUM(M175)</f>
        <v>0</v>
      </c>
      <c r="N176" s="11">
        <f t="shared" si="61"/>
        <v>0</v>
      </c>
      <c r="O176" s="137"/>
    </row>
    <row r="177" spans="1:17">
      <c r="A177" s="138" t="s">
        <v>292</v>
      </c>
      <c r="B177" s="139" t="s">
        <v>293</v>
      </c>
      <c r="C177" s="140"/>
      <c r="D177" s="141"/>
      <c r="E177" s="139"/>
      <c r="F177" s="142"/>
      <c r="G177" s="142"/>
      <c r="H177" s="143"/>
      <c r="I177" s="48"/>
      <c r="J177" s="49"/>
      <c r="K177" s="49"/>
      <c r="L177" s="47"/>
      <c r="M177" s="48"/>
      <c r="N177" s="142"/>
      <c r="O177" s="205">
        <f>O178</f>
        <v>3015.99</v>
      </c>
    </row>
    <row r="178" spans="1:17">
      <c r="A178" s="145" t="s">
        <v>294</v>
      </c>
      <c r="B178" s="159" t="s">
        <v>295</v>
      </c>
      <c r="C178" s="147" t="s">
        <v>135</v>
      </c>
      <c r="D178" s="148">
        <v>97.29</v>
      </c>
      <c r="E178" s="148">
        <v>31</v>
      </c>
      <c r="F178" s="149"/>
      <c r="G178" s="149"/>
      <c r="H178" s="179"/>
      <c r="I178" s="12"/>
      <c r="J178" s="10">
        <f>I178+'[6]1'!J181</f>
        <v>0</v>
      </c>
      <c r="K178" s="49">
        <f t="shared" ref="K178" si="62">E178-J178</f>
        <v>31</v>
      </c>
      <c r="L178" s="9">
        <f>ROUND(E178*D178,2)</f>
        <v>3015.99</v>
      </c>
      <c r="M178" s="9">
        <f>ROUND(I178*D178,2)</f>
        <v>0</v>
      </c>
      <c r="N178" s="9">
        <f>ROUND(J178*D178,2)</f>
        <v>0</v>
      </c>
      <c r="O178" s="157">
        <f t="shared" ref="O178" si="63">L178-N178</f>
        <v>3015.99</v>
      </c>
    </row>
    <row r="179" spans="1:17">
      <c r="A179" s="145"/>
      <c r="B179" s="159"/>
      <c r="C179" s="147"/>
      <c r="D179" s="148"/>
      <c r="E179" s="148"/>
      <c r="F179" s="149"/>
      <c r="G179" s="149"/>
      <c r="H179" s="179"/>
      <c r="I179" s="12"/>
      <c r="J179" s="10"/>
      <c r="K179" s="49"/>
      <c r="L179" s="11">
        <f>SUM(L178)</f>
        <v>3015.99</v>
      </c>
      <c r="M179" s="11">
        <f t="shared" ref="M179:N179" si="64">SUM(M178)</f>
        <v>0</v>
      </c>
      <c r="N179" s="11">
        <f t="shared" si="64"/>
        <v>0</v>
      </c>
      <c r="O179" s="137"/>
    </row>
    <row r="180" spans="1:17">
      <c r="A180" s="138" t="s">
        <v>296</v>
      </c>
      <c r="B180" s="139" t="s">
        <v>297</v>
      </c>
      <c r="C180" s="140"/>
      <c r="D180" s="141"/>
      <c r="E180" s="139"/>
      <c r="F180" s="142"/>
      <c r="G180" s="46"/>
      <c r="H180" s="47">
        <v>66.930000000000007</v>
      </c>
      <c r="I180" s="48"/>
      <c r="J180" s="49"/>
      <c r="K180" s="49"/>
      <c r="L180" s="44"/>
      <c r="M180" s="44"/>
      <c r="N180" s="44"/>
      <c r="O180" s="205">
        <f>SUM(O181:O185)</f>
        <v>9468.4800000000014</v>
      </c>
    </row>
    <row r="181" spans="1:17">
      <c r="A181" s="145" t="s">
        <v>298</v>
      </c>
      <c r="B181" s="159" t="s">
        <v>299</v>
      </c>
      <c r="C181" s="147" t="s">
        <v>135</v>
      </c>
      <c r="D181" s="148">
        <v>1939.15</v>
      </c>
      <c r="E181" s="148">
        <v>1</v>
      </c>
      <c r="F181" s="149"/>
      <c r="G181" s="40"/>
      <c r="H181" s="41">
        <v>35.369999999999997</v>
      </c>
      <c r="I181" s="12"/>
      <c r="J181" s="10">
        <f>I181+'[6]1'!J184</f>
        <v>0</v>
      </c>
      <c r="K181" s="49">
        <f t="shared" ref="K181:K185" si="65">E181-J181</f>
        <v>1</v>
      </c>
      <c r="L181" s="9">
        <f>ROUND(E181*D181,2)</f>
        <v>1939.15</v>
      </c>
      <c r="M181" s="9">
        <f>ROUND(I181*D181,2)</f>
        <v>0</v>
      </c>
      <c r="N181" s="9">
        <f>ROUND(J181*D181,2)</f>
        <v>0</v>
      </c>
      <c r="O181" s="157">
        <f t="shared" ref="O181:O185" si="66">L181-N181</f>
        <v>1939.15</v>
      </c>
    </row>
    <row r="182" spans="1:17">
      <c r="A182" s="145" t="s">
        <v>300</v>
      </c>
      <c r="B182" s="159" t="s">
        <v>301</v>
      </c>
      <c r="C182" s="147" t="s">
        <v>9</v>
      </c>
      <c r="D182" s="148">
        <v>14.49</v>
      </c>
      <c r="E182" s="148">
        <v>456.33</v>
      </c>
      <c r="F182" s="149"/>
      <c r="G182" s="40"/>
      <c r="H182" s="41">
        <v>40.89</v>
      </c>
      <c r="I182" s="12"/>
      <c r="J182" s="10">
        <f>I182+'[6]1'!J185</f>
        <v>0</v>
      </c>
      <c r="K182" s="49">
        <f t="shared" si="65"/>
        <v>456.33</v>
      </c>
      <c r="L182" s="9">
        <f>ROUND(E182*D182,2)</f>
        <v>6612.22</v>
      </c>
      <c r="M182" s="9">
        <f>ROUND(I182*D182,2)</f>
        <v>0</v>
      </c>
      <c r="N182" s="9">
        <f>ROUND(J182*D182,2)</f>
        <v>0</v>
      </c>
      <c r="O182" s="157">
        <f t="shared" si="66"/>
        <v>6612.22</v>
      </c>
    </row>
    <row r="183" spans="1:17">
      <c r="A183" s="145" t="s">
        <v>302</v>
      </c>
      <c r="B183" s="159" t="s">
        <v>303</v>
      </c>
      <c r="C183" s="147" t="s">
        <v>9</v>
      </c>
      <c r="D183" s="148">
        <v>2.0299999999999998</v>
      </c>
      <c r="E183" s="148">
        <v>309.25</v>
      </c>
      <c r="F183" s="149"/>
      <c r="G183" s="40"/>
      <c r="H183" s="41">
        <v>32.39</v>
      </c>
      <c r="I183" s="12"/>
      <c r="J183" s="10">
        <f>I183+'[6]1'!J186</f>
        <v>0</v>
      </c>
      <c r="K183" s="49">
        <f t="shared" si="65"/>
        <v>309.25</v>
      </c>
      <c r="L183" s="9">
        <f>ROUND(E183*D183,2)</f>
        <v>627.78</v>
      </c>
      <c r="M183" s="9">
        <f>ROUND(I183*D183,2)</f>
        <v>0</v>
      </c>
      <c r="N183" s="9">
        <f>ROUND(J183*D183,2)</f>
        <v>0</v>
      </c>
      <c r="O183" s="157">
        <f t="shared" si="66"/>
        <v>627.78</v>
      </c>
    </row>
    <row r="184" spans="1:17">
      <c r="A184" s="145" t="s">
        <v>304</v>
      </c>
      <c r="B184" s="159" t="s">
        <v>305</v>
      </c>
      <c r="C184" s="147" t="s">
        <v>17</v>
      </c>
      <c r="D184" s="148">
        <v>3.75</v>
      </c>
      <c r="E184" s="148">
        <v>39.58</v>
      </c>
      <c r="F184" s="149"/>
      <c r="G184" s="40"/>
      <c r="H184" s="41">
        <v>128.06</v>
      </c>
      <c r="I184" s="12"/>
      <c r="J184" s="10">
        <f>I184+'[6]1'!J187</f>
        <v>0</v>
      </c>
      <c r="K184" s="49">
        <f t="shared" si="65"/>
        <v>39.58</v>
      </c>
      <c r="L184" s="9">
        <f>ROUND(E184*D184,2)</f>
        <v>148.43</v>
      </c>
      <c r="M184" s="9">
        <f>ROUND(I184*D184,2)</f>
        <v>0</v>
      </c>
      <c r="N184" s="9">
        <f>ROUND(J184*D184,2)</f>
        <v>0</v>
      </c>
      <c r="O184" s="157">
        <f t="shared" si="66"/>
        <v>148.43</v>
      </c>
    </row>
    <row r="185" spans="1:17" ht="25.5">
      <c r="A185" s="145" t="s">
        <v>306</v>
      </c>
      <c r="B185" s="159" t="s">
        <v>307</v>
      </c>
      <c r="C185" s="147" t="s">
        <v>17</v>
      </c>
      <c r="D185" s="148">
        <v>3.56</v>
      </c>
      <c r="E185" s="148">
        <v>39.58</v>
      </c>
      <c r="F185" s="149"/>
      <c r="G185" s="149"/>
      <c r="H185" s="179"/>
      <c r="I185" s="12"/>
      <c r="J185" s="10">
        <f>I185+'[6]1'!J188</f>
        <v>0</v>
      </c>
      <c r="K185" s="49">
        <f t="shared" si="65"/>
        <v>39.58</v>
      </c>
      <c r="L185" s="9">
        <f>ROUND(E185*D185,2)</f>
        <v>140.9</v>
      </c>
      <c r="M185" s="9">
        <f>ROUND(I185*D185,2)</f>
        <v>0</v>
      </c>
      <c r="N185" s="9">
        <f>ROUND(J185*D185,2)</f>
        <v>0</v>
      </c>
      <c r="O185" s="157">
        <f t="shared" si="66"/>
        <v>140.9</v>
      </c>
    </row>
    <row r="186" spans="1:17">
      <c r="A186" s="149"/>
      <c r="B186" s="149"/>
      <c r="C186" s="149"/>
      <c r="D186" s="183"/>
      <c r="E186" s="183"/>
      <c r="F186" s="149"/>
      <c r="G186" s="149"/>
      <c r="H186" s="184"/>
      <c r="I186" s="12"/>
      <c r="J186" s="14"/>
      <c r="K186" s="67"/>
      <c r="L186" s="11">
        <f>SUM(L181:L185)</f>
        <v>9468.4800000000014</v>
      </c>
      <c r="M186" s="11">
        <f t="shared" ref="M186:N186" si="67">SUM(M181:M185)</f>
        <v>0</v>
      </c>
      <c r="N186" s="11">
        <f t="shared" si="67"/>
        <v>0</v>
      </c>
      <c r="O186" s="137"/>
    </row>
    <row r="187" spans="1:17">
      <c r="A187" s="342" t="s">
        <v>308</v>
      </c>
      <c r="B187" s="343"/>
      <c r="C187" s="343"/>
      <c r="D187" s="343"/>
      <c r="E187" s="194"/>
      <c r="F187" s="195"/>
      <c r="G187" s="195"/>
      <c r="H187" s="196"/>
      <c r="I187" s="197"/>
      <c r="J187" s="198"/>
      <c r="K187" s="198"/>
      <c r="L187" s="206">
        <f>L186+L179+L176+L173+L132+L109+L88+L67+L55+L51+L48+L32+L24+L18</f>
        <v>404076.5</v>
      </c>
      <c r="M187" s="206">
        <f>M186+M179+M176+M173+M132+M109+M88+M67+M55+M51+M48+M32+M24+M18</f>
        <v>69006.37</v>
      </c>
      <c r="N187" s="206">
        <f>N186+N179+N176+N173+N132+N109+N88+N67+N55+N51+N48+N32+N24+N18</f>
        <v>192850.99000000005</v>
      </c>
      <c r="O187" s="207">
        <f>SUM(O180,O177,O174,O133,O110,O89,O68,O56,O52,O49,O33,O25,O19,O14)</f>
        <v>211225.50999999995</v>
      </c>
      <c r="Q187" s="246"/>
    </row>
    <row r="188" spans="1:17">
      <c r="M188" s="15">
        <f>ROUND(M187/L187,4)</f>
        <v>0.17080000000000001</v>
      </c>
      <c r="N188" s="15">
        <f>ROUND(N187/L187,4)</f>
        <v>0.4773</v>
      </c>
    </row>
    <row r="189" spans="1:17">
      <c r="M189" s="16"/>
    </row>
    <row r="190" spans="1:17">
      <c r="B190" s="110"/>
      <c r="C190" s="112"/>
      <c r="D190" s="112"/>
    </row>
    <row r="191" spans="1:17">
      <c r="B191" s="114" t="s">
        <v>340</v>
      </c>
      <c r="C191" s="111"/>
      <c r="D191" s="341" t="s">
        <v>341</v>
      </c>
      <c r="E191" s="341"/>
      <c r="F191" s="341"/>
      <c r="G191" s="341"/>
      <c r="H191" s="341"/>
      <c r="I191" s="341"/>
      <c r="L191" s="336" t="s">
        <v>343</v>
      </c>
      <c r="M191" s="337"/>
      <c r="N191" s="337"/>
      <c r="O191" s="337"/>
    </row>
    <row r="192" spans="1:17">
      <c r="D192" s="113"/>
      <c r="E192" s="340" t="s">
        <v>342</v>
      </c>
      <c r="F192" s="340"/>
      <c r="G192" s="340"/>
      <c r="H192" s="113"/>
      <c r="L192" s="338" t="s">
        <v>344</v>
      </c>
      <c r="M192" s="339"/>
      <c r="N192" s="339"/>
      <c r="O192" s="339"/>
    </row>
  </sheetData>
  <mergeCells count="39">
    <mergeCell ref="J10:J12"/>
    <mergeCell ref="K9:K12"/>
    <mergeCell ref="L191:O191"/>
    <mergeCell ref="L192:O192"/>
    <mergeCell ref="E192:G192"/>
    <mergeCell ref="D191:I191"/>
    <mergeCell ref="A187:D187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</mergeCells>
  <pageMargins left="0.51181102362204722" right="0.51181102362204722" top="0.78740157480314965" bottom="0.78740157480314965" header="0.31496062992125984" footer="0.31496062992125984"/>
  <pageSetup paperSize="9" scale="65" fitToHeight="0" orientation="landscape" r:id="rId1"/>
  <headerFooter>
    <oddHeader>&amp;RBM05 - PLANILHA DO BOTAFOGO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1:R419"/>
  <sheetViews>
    <sheetView view="pageBreakPreview" zoomScaleSheetLayoutView="100" workbookViewId="0">
      <selection activeCell="A419" sqref="A419:I419"/>
    </sheetView>
  </sheetViews>
  <sheetFormatPr defaultColWidth="9.140625" defaultRowHeight="12.75"/>
  <cols>
    <col min="1" max="1" width="36.5703125" style="22" customWidth="1"/>
    <col min="2" max="2" width="12.28515625" style="22" customWidth="1"/>
    <col min="3" max="3" width="8.5703125" style="22" customWidth="1"/>
    <col min="4" max="4" width="7.5703125" style="22" customWidth="1"/>
    <col min="5" max="5" width="6.7109375" style="22" customWidth="1"/>
    <col min="6" max="6" width="8.5703125" style="22" customWidth="1"/>
    <col min="7" max="7" width="7.28515625" style="22" customWidth="1"/>
    <col min="8" max="8" width="8.5703125" style="22" customWidth="1"/>
    <col min="9" max="9" width="7.85546875" style="22" customWidth="1"/>
    <col min="10" max="10" width="9" style="22" customWidth="1"/>
    <col min="11" max="11" width="6.85546875" style="22" customWidth="1"/>
    <col min="12" max="12" width="5.7109375" style="22" customWidth="1"/>
    <col min="13" max="13" width="9.5703125" style="22" customWidth="1"/>
    <col min="14" max="14" width="12.42578125" style="21" customWidth="1"/>
    <col min="15" max="15" width="7.7109375" style="22" customWidth="1"/>
    <col min="16" max="16" width="6" style="22" customWidth="1"/>
    <col min="17" max="17" width="5.28515625" style="22" customWidth="1"/>
    <col min="18" max="16384" width="9.140625" style="22"/>
  </cols>
  <sheetData>
    <row r="1" spans="1:14" s="20" customFormat="1" ht="108.75" customHeight="1">
      <c r="A1" s="374"/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</row>
    <row r="2" spans="1:14" ht="18.75">
      <c r="A2" s="375" t="str">
        <f>[7]Orçamento!$A$2:$H$2</f>
        <v>PREFEITURA MUNICIPAL DE ITABAIANA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14">
      <c r="A3" s="23"/>
      <c r="B3" s="17"/>
      <c r="C3" s="18"/>
      <c r="D3" s="24"/>
      <c r="E3" s="19"/>
      <c r="F3" s="25"/>
      <c r="G3" s="25"/>
    </row>
    <row r="4" spans="1:14" ht="12" customHeight="1">
      <c r="A4" s="376" t="s">
        <v>309</v>
      </c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8"/>
    </row>
    <row r="5" spans="1:14" ht="12" customHeight="1">
      <c r="A5" s="379"/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1"/>
    </row>
    <row r="6" spans="1:14" ht="12.75" hidden="1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4" ht="12.75" customHeight="1">
      <c r="A7" s="82" t="s">
        <v>331</v>
      </c>
      <c r="B7" s="383" t="s">
        <v>345</v>
      </c>
      <c r="C7" s="384"/>
      <c r="D7" s="384"/>
      <c r="E7" s="384"/>
      <c r="F7" s="384"/>
      <c r="G7" s="384"/>
      <c r="H7" s="384"/>
      <c r="I7" s="384"/>
      <c r="J7" s="387" t="s">
        <v>407</v>
      </c>
      <c r="K7" s="388"/>
      <c r="L7" s="388"/>
      <c r="M7" s="389"/>
    </row>
    <row r="8" spans="1:14" ht="12.75" customHeight="1">
      <c r="A8" s="83" t="s">
        <v>332</v>
      </c>
      <c r="B8" s="385" t="s">
        <v>333</v>
      </c>
      <c r="C8" s="384"/>
      <c r="D8" s="384"/>
      <c r="E8" s="384"/>
      <c r="F8" s="384"/>
      <c r="G8" s="384"/>
      <c r="H8" s="384"/>
      <c r="I8" s="384"/>
      <c r="J8" s="390"/>
      <c r="K8" s="391"/>
      <c r="L8" s="391"/>
      <c r="M8" s="392"/>
    </row>
    <row r="9" spans="1:14" ht="12.75" customHeight="1">
      <c r="A9" s="84" t="s">
        <v>334</v>
      </c>
      <c r="B9" s="386">
        <v>44103</v>
      </c>
      <c r="C9" s="386"/>
      <c r="D9" s="386"/>
      <c r="E9" s="85" t="s">
        <v>335</v>
      </c>
      <c r="F9" s="386">
        <v>44270</v>
      </c>
      <c r="G9" s="386"/>
      <c r="H9" s="386"/>
      <c r="I9" s="386"/>
      <c r="J9" s="393"/>
      <c r="K9" s="394"/>
      <c r="L9" s="394"/>
      <c r="M9" s="395"/>
    </row>
    <row r="10" spans="1:14" ht="25.5" customHeight="1">
      <c r="A10" s="382"/>
      <c r="B10" s="382"/>
      <c r="C10" s="382"/>
      <c r="D10" s="382"/>
      <c r="E10" s="382"/>
      <c r="F10" s="382"/>
      <c r="G10" s="382"/>
      <c r="H10" s="382"/>
      <c r="I10" s="382"/>
      <c r="J10" s="382"/>
      <c r="K10" s="382"/>
      <c r="L10" s="382"/>
      <c r="M10" s="382"/>
    </row>
    <row r="11" spans="1:14" ht="15">
      <c r="A11" s="397" t="s">
        <v>409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398"/>
    </row>
    <row r="12" spans="1:14" ht="27.75" customHeight="1">
      <c r="A12" s="399" t="s">
        <v>408</v>
      </c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1"/>
      <c r="N12" s="129"/>
    </row>
    <row r="13" spans="1:14">
      <c r="N13" s="129"/>
    </row>
    <row r="14" spans="1:14">
      <c r="A14" s="212"/>
      <c r="B14" s="370" t="s">
        <v>311</v>
      </c>
      <c r="C14" s="372"/>
      <c r="N14" s="129"/>
    </row>
    <row r="15" spans="1:14" ht="15">
      <c r="A15" s="252" t="s">
        <v>410</v>
      </c>
      <c r="B15" s="253">
        <v>249.64599999999999</v>
      </c>
      <c r="C15" s="254" t="s">
        <v>9</v>
      </c>
      <c r="N15" s="129"/>
    </row>
    <row r="16" spans="1:14" ht="15">
      <c r="A16" s="258" t="s">
        <v>411</v>
      </c>
      <c r="B16" s="250">
        <v>21.561399999999999</v>
      </c>
      <c r="C16" s="251" t="s">
        <v>9</v>
      </c>
      <c r="N16" s="129"/>
    </row>
    <row r="17" spans="1:14" ht="15">
      <c r="A17" s="252" t="s">
        <v>412</v>
      </c>
      <c r="B17" s="217">
        <v>2.0224340000000001</v>
      </c>
      <c r="C17" s="254" t="s">
        <v>9</v>
      </c>
      <c r="N17" s="129"/>
    </row>
    <row r="18" spans="1:14" ht="15">
      <c r="A18" s="252" t="s">
        <v>413</v>
      </c>
      <c r="B18" s="213">
        <v>2.02</v>
      </c>
      <c r="C18" s="238" t="s">
        <v>9</v>
      </c>
      <c r="N18" s="129"/>
    </row>
    <row r="19" spans="1:14">
      <c r="A19" s="212"/>
      <c r="B19" s="212"/>
      <c r="C19" s="212"/>
      <c r="N19" s="129"/>
    </row>
    <row r="20" spans="1:14" ht="15">
      <c r="A20" s="352" t="s">
        <v>336</v>
      </c>
      <c r="B20" s="353"/>
      <c r="C20" s="353"/>
      <c r="D20" s="353"/>
      <c r="E20" s="353"/>
      <c r="F20" s="353"/>
      <c r="G20" s="353"/>
      <c r="H20" s="353"/>
      <c r="I20" s="354"/>
      <c r="J20" s="89">
        <f>SUM(B15:B18)</f>
        <v>275.24983399999996</v>
      </c>
      <c r="K20" s="90" t="s">
        <v>9</v>
      </c>
      <c r="L20" s="98"/>
      <c r="M20" s="99"/>
      <c r="N20" s="129"/>
    </row>
    <row r="21" spans="1:14" ht="15">
      <c r="A21" s="71"/>
      <c r="B21" s="32"/>
      <c r="C21" s="33"/>
      <c r="D21" s="29"/>
      <c r="E21" s="29"/>
      <c r="G21" s="29"/>
      <c r="H21" s="31"/>
      <c r="I21" s="31"/>
      <c r="J21" s="30"/>
      <c r="K21" s="31"/>
      <c r="N21" s="129"/>
    </row>
    <row r="22" spans="1:14" ht="15">
      <c r="A22" s="355" t="s">
        <v>337</v>
      </c>
      <c r="B22" s="356"/>
      <c r="C22" s="356"/>
      <c r="D22" s="356"/>
      <c r="E22" s="356"/>
      <c r="F22" s="356"/>
      <c r="G22" s="356"/>
      <c r="H22" s="356"/>
      <c r="I22" s="357"/>
      <c r="J22" s="96">
        <v>0</v>
      </c>
      <c r="K22" s="103" t="s">
        <v>9</v>
      </c>
      <c r="L22" s="97"/>
      <c r="M22" s="73"/>
      <c r="N22" s="129"/>
    </row>
    <row r="23" spans="1:14" ht="15">
      <c r="A23" s="358" t="s">
        <v>338</v>
      </c>
      <c r="B23" s="359"/>
      <c r="C23" s="359"/>
      <c r="D23" s="359"/>
      <c r="E23" s="359"/>
      <c r="F23" s="359"/>
      <c r="G23" s="359"/>
      <c r="H23" s="359"/>
      <c r="I23" s="360"/>
      <c r="J23" s="101">
        <f>J20-J22</f>
        <v>275.24983399999996</v>
      </c>
      <c r="K23" s="104" t="s">
        <v>9</v>
      </c>
      <c r="L23" s="94"/>
      <c r="M23" s="95"/>
      <c r="N23" s="129"/>
    </row>
    <row r="24" spans="1:14" ht="15">
      <c r="A24" s="344" t="s">
        <v>339</v>
      </c>
      <c r="B24" s="345"/>
      <c r="C24" s="345"/>
      <c r="D24" s="345"/>
      <c r="E24" s="345"/>
      <c r="F24" s="345"/>
      <c r="G24" s="345"/>
      <c r="H24" s="345"/>
      <c r="I24" s="346"/>
      <c r="J24" s="91">
        <f>J22+J23</f>
        <v>275.24983399999996</v>
      </c>
      <c r="K24" s="103" t="s">
        <v>9</v>
      </c>
      <c r="L24" s="100"/>
      <c r="M24" s="93"/>
      <c r="N24" s="129"/>
    </row>
    <row r="25" spans="1:14">
      <c r="N25" s="129"/>
    </row>
    <row r="26" spans="1:14" ht="15" customHeight="1">
      <c r="A26" s="399" t="s">
        <v>432</v>
      </c>
      <c r="B26" s="400"/>
      <c r="C26" s="400"/>
      <c r="D26" s="400"/>
      <c r="E26" s="400"/>
      <c r="F26" s="400"/>
      <c r="G26" s="400"/>
      <c r="H26" s="400"/>
      <c r="I26" s="400"/>
      <c r="J26" s="400"/>
      <c r="K26" s="400"/>
      <c r="L26" s="400"/>
      <c r="M26" s="401"/>
      <c r="N26" s="129"/>
    </row>
    <row r="27" spans="1:14">
      <c r="N27" s="129"/>
    </row>
    <row r="28" spans="1:14">
      <c r="A28" s="212"/>
      <c r="B28" s="370" t="s">
        <v>311</v>
      </c>
      <c r="C28" s="372"/>
      <c r="N28" s="129"/>
    </row>
    <row r="29" spans="1:14" ht="15">
      <c r="A29" s="252" t="s">
        <v>410</v>
      </c>
      <c r="B29" s="253">
        <v>249.64599999999999</v>
      </c>
      <c r="C29" s="254" t="s">
        <v>9</v>
      </c>
      <c r="N29" s="129"/>
    </row>
    <row r="30" spans="1:14" ht="15">
      <c r="A30" s="258" t="s">
        <v>411</v>
      </c>
      <c r="B30" s="250">
        <v>21.561399999999999</v>
      </c>
      <c r="C30" s="251" t="s">
        <v>9</v>
      </c>
      <c r="N30" s="129"/>
    </row>
    <row r="31" spans="1:14" ht="15">
      <c r="A31" s="252" t="s">
        <v>412</v>
      </c>
      <c r="B31" s="217">
        <v>2.0224340000000001</v>
      </c>
      <c r="C31" s="254" t="s">
        <v>9</v>
      </c>
      <c r="N31" s="129"/>
    </row>
    <row r="32" spans="1:14" ht="15">
      <c r="A32" s="252" t="s">
        <v>413</v>
      </c>
      <c r="B32" s="213">
        <v>2.02</v>
      </c>
      <c r="C32" s="238" t="s">
        <v>9</v>
      </c>
      <c r="N32" s="129"/>
    </row>
    <row r="33" spans="1:14">
      <c r="A33" s="212"/>
      <c r="B33" s="212"/>
      <c r="C33" s="212"/>
      <c r="N33" s="129"/>
    </row>
    <row r="34" spans="1:14" ht="15">
      <c r="A34" s="352" t="s">
        <v>336</v>
      </c>
      <c r="B34" s="353"/>
      <c r="C34" s="353"/>
      <c r="D34" s="353"/>
      <c r="E34" s="353"/>
      <c r="F34" s="353"/>
      <c r="G34" s="353"/>
      <c r="H34" s="353"/>
      <c r="I34" s="354"/>
      <c r="J34" s="89">
        <f>SUM(B29:B32)</f>
        <v>275.24983399999996</v>
      </c>
      <c r="K34" s="90" t="s">
        <v>9</v>
      </c>
      <c r="L34" s="98"/>
      <c r="M34" s="99"/>
      <c r="N34" s="129"/>
    </row>
    <row r="35" spans="1:14" ht="15">
      <c r="A35" s="71"/>
      <c r="B35" s="32"/>
      <c r="C35" s="33"/>
      <c r="D35" s="29"/>
      <c r="E35" s="29"/>
      <c r="G35" s="29"/>
      <c r="H35" s="31"/>
      <c r="I35" s="31"/>
      <c r="J35" s="30"/>
      <c r="K35" s="31"/>
      <c r="N35" s="129"/>
    </row>
    <row r="36" spans="1:14" ht="15">
      <c r="A36" s="355" t="s">
        <v>337</v>
      </c>
      <c r="B36" s="356"/>
      <c r="C36" s="356"/>
      <c r="D36" s="356"/>
      <c r="E36" s="356"/>
      <c r="F36" s="356"/>
      <c r="G36" s="356"/>
      <c r="H36" s="356"/>
      <c r="I36" s="357"/>
      <c r="J36" s="96">
        <v>0</v>
      </c>
      <c r="K36" s="103" t="s">
        <v>9</v>
      </c>
      <c r="L36" s="97"/>
      <c r="M36" s="73"/>
      <c r="N36" s="129"/>
    </row>
    <row r="37" spans="1:14" ht="15">
      <c r="A37" s="358" t="s">
        <v>338</v>
      </c>
      <c r="B37" s="359"/>
      <c r="C37" s="359"/>
      <c r="D37" s="359"/>
      <c r="E37" s="359"/>
      <c r="F37" s="359"/>
      <c r="G37" s="359"/>
      <c r="H37" s="359"/>
      <c r="I37" s="360"/>
      <c r="J37" s="101">
        <f>J34-J36</f>
        <v>275.24983399999996</v>
      </c>
      <c r="K37" s="104" t="s">
        <v>9</v>
      </c>
      <c r="L37" s="94"/>
      <c r="M37" s="95"/>
      <c r="N37" s="129"/>
    </row>
    <row r="38" spans="1:14" ht="15">
      <c r="A38" s="344" t="s">
        <v>339</v>
      </c>
      <c r="B38" s="345"/>
      <c r="C38" s="345"/>
      <c r="D38" s="345"/>
      <c r="E38" s="345"/>
      <c r="F38" s="345"/>
      <c r="G38" s="345"/>
      <c r="H38" s="345"/>
      <c r="I38" s="346"/>
      <c r="J38" s="91">
        <f>J36+J37</f>
        <v>275.24983399999996</v>
      </c>
      <c r="K38" s="103" t="s">
        <v>9</v>
      </c>
      <c r="L38" s="100"/>
      <c r="M38" s="93"/>
      <c r="N38" s="129"/>
    </row>
    <row r="39" spans="1:14">
      <c r="N39" s="129"/>
    </row>
    <row r="40" spans="1:14" ht="29.25" customHeight="1">
      <c r="A40" s="399" t="s">
        <v>414</v>
      </c>
      <c r="B40" s="400"/>
      <c r="C40" s="400"/>
      <c r="D40" s="400"/>
      <c r="E40" s="400"/>
      <c r="F40" s="400"/>
      <c r="G40" s="400"/>
      <c r="H40" s="400"/>
      <c r="I40" s="400"/>
      <c r="J40" s="400"/>
      <c r="K40" s="400"/>
      <c r="L40" s="400"/>
      <c r="M40" s="401"/>
      <c r="N40" s="129"/>
    </row>
    <row r="41" spans="1:14">
      <c r="N41" s="129"/>
    </row>
    <row r="42" spans="1:14">
      <c r="A42" s="212"/>
      <c r="B42" s="370" t="s">
        <v>396</v>
      </c>
      <c r="C42" s="372"/>
      <c r="N42" s="129"/>
    </row>
    <row r="43" spans="1:14" ht="15">
      <c r="A43" s="252" t="s">
        <v>415</v>
      </c>
      <c r="B43" s="253">
        <f>13.2499-0.2-0.2</f>
        <v>12.849900000000002</v>
      </c>
      <c r="C43" s="254" t="s">
        <v>23</v>
      </c>
      <c r="N43" s="129"/>
    </row>
    <row r="44" spans="1:14" ht="15">
      <c r="A44" s="258" t="s">
        <v>416</v>
      </c>
      <c r="B44" s="250">
        <v>17.218299999999999</v>
      </c>
      <c r="C44" s="251" t="s">
        <v>23</v>
      </c>
      <c r="N44" s="129"/>
    </row>
    <row r="45" spans="1:14" ht="15">
      <c r="A45" s="252" t="s">
        <v>416</v>
      </c>
      <c r="B45" s="253">
        <v>9.6823999999999995</v>
      </c>
      <c r="C45" s="254" t="s">
        <v>23</v>
      </c>
      <c r="N45" s="129"/>
    </row>
    <row r="46" spans="1:14">
      <c r="N46" s="129"/>
    </row>
    <row r="47" spans="1:14" ht="15">
      <c r="A47" s="352" t="s">
        <v>336</v>
      </c>
      <c r="B47" s="353"/>
      <c r="C47" s="353"/>
      <c r="D47" s="353"/>
      <c r="E47" s="353"/>
      <c r="F47" s="353"/>
      <c r="G47" s="353"/>
      <c r="H47" s="353"/>
      <c r="I47" s="354"/>
      <c r="J47" s="89">
        <f>SUM(B42:B45)</f>
        <v>39.750599999999999</v>
      </c>
      <c r="K47" s="90" t="s">
        <v>23</v>
      </c>
      <c r="L47" s="98"/>
      <c r="M47" s="99"/>
      <c r="N47" s="129"/>
    </row>
    <row r="48" spans="1:14" ht="15">
      <c r="A48" s="71"/>
      <c r="B48" s="32"/>
      <c r="C48" s="33"/>
      <c r="D48" s="29"/>
      <c r="E48" s="29"/>
      <c r="G48" s="29"/>
      <c r="H48" s="31"/>
      <c r="I48" s="31"/>
      <c r="J48" s="30"/>
      <c r="K48" s="31"/>
      <c r="N48" s="129"/>
    </row>
    <row r="49" spans="1:14" ht="15">
      <c r="A49" s="355" t="s">
        <v>337</v>
      </c>
      <c r="B49" s="356"/>
      <c r="C49" s="356"/>
      <c r="D49" s="356"/>
      <c r="E49" s="356"/>
      <c r="F49" s="356"/>
      <c r="G49" s="356"/>
      <c r="H49" s="356"/>
      <c r="I49" s="357"/>
      <c r="J49" s="96">
        <v>0</v>
      </c>
      <c r="K49" s="103" t="s">
        <v>23</v>
      </c>
      <c r="L49" s="97"/>
      <c r="M49" s="73"/>
      <c r="N49" s="129"/>
    </row>
    <row r="50" spans="1:14" ht="15">
      <c r="A50" s="358" t="s">
        <v>338</v>
      </c>
      <c r="B50" s="359"/>
      <c r="C50" s="359"/>
      <c r="D50" s="359"/>
      <c r="E50" s="359"/>
      <c r="F50" s="359"/>
      <c r="G50" s="359"/>
      <c r="H50" s="359"/>
      <c r="I50" s="360"/>
      <c r="J50" s="101">
        <f>J47-J49</f>
        <v>39.750599999999999</v>
      </c>
      <c r="K50" s="104" t="s">
        <v>23</v>
      </c>
      <c r="L50" s="94"/>
      <c r="M50" s="95"/>
      <c r="N50" s="129"/>
    </row>
    <row r="51" spans="1:14" ht="15">
      <c r="A51" s="344" t="s">
        <v>339</v>
      </c>
      <c r="B51" s="345"/>
      <c r="C51" s="345"/>
      <c r="D51" s="345"/>
      <c r="E51" s="345"/>
      <c r="F51" s="345"/>
      <c r="G51" s="345"/>
      <c r="H51" s="345"/>
      <c r="I51" s="346"/>
      <c r="J51" s="91">
        <f>J49+J50</f>
        <v>39.750599999999999</v>
      </c>
      <c r="K51" s="103" t="s">
        <v>23</v>
      </c>
      <c r="L51" s="100"/>
      <c r="M51" s="93"/>
      <c r="N51" s="129"/>
    </row>
    <row r="52" spans="1:14">
      <c r="N52" s="129"/>
    </row>
    <row r="53" spans="1:14" ht="15">
      <c r="A53" s="399" t="s">
        <v>417</v>
      </c>
      <c r="B53" s="400"/>
      <c r="C53" s="400"/>
      <c r="D53" s="400"/>
      <c r="E53" s="400"/>
      <c r="F53" s="400"/>
      <c r="G53" s="400"/>
      <c r="H53" s="400"/>
      <c r="I53" s="400"/>
      <c r="J53" s="400"/>
      <c r="K53" s="400"/>
      <c r="L53" s="400"/>
      <c r="M53" s="401"/>
      <c r="N53" s="129"/>
    </row>
    <row r="54" spans="1:14">
      <c r="N54" s="129"/>
    </row>
    <row r="55" spans="1:14">
      <c r="A55" s="212"/>
      <c r="B55" s="370" t="s">
        <v>396</v>
      </c>
      <c r="C55" s="372"/>
      <c r="N55" s="129"/>
    </row>
    <row r="56" spans="1:14" ht="15">
      <c r="A56" s="260" t="s">
        <v>418</v>
      </c>
      <c r="B56" s="253">
        <v>31.090399999999999</v>
      </c>
      <c r="C56" s="254" t="s">
        <v>23</v>
      </c>
      <c r="N56" s="129"/>
    </row>
    <row r="57" spans="1:14" ht="15">
      <c r="A57" s="260" t="s">
        <v>419</v>
      </c>
      <c r="B57" s="253">
        <v>11.9282</v>
      </c>
      <c r="C57" s="254" t="s">
        <v>23</v>
      </c>
      <c r="N57" s="129"/>
    </row>
    <row r="58" spans="1:14" ht="15">
      <c r="A58" s="261" t="s">
        <v>420</v>
      </c>
      <c r="B58" s="250">
        <v>11.7296</v>
      </c>
      <c r="C58" s="251" t="s">
        <v>23</v>
      </c>
      <c r="N58" s="129"/>
    </row>
    <row r="59" spans="1:14" ht="15">
      <c r="A59" s="260" t="s">
        <v>422</v>
      </c>
      <c r="B59" s="256">
        <f>1.6986*2</f>
        <v>3.3972000000000002</v>
      </c>
      <c r="C59" s="254" t="s">
        <v>23</v>
      </c>
      <c r="N59" s="129"/>
    </row>
    <row r="60" spans="1:14" ht="15">
      <c r="A60" s="260" t="s">
        <v>421</v>
      </c>
      <c r="B60" s="256">
        <v>5.1401000000000003</v>
      </c>
      <c r="C60" s="254" t="s">
        <v>23</v>
      </c>
      <c r="N60" s="129"/>
    </row>
    <row r="61" spans="1:14" ht="15">
      <c r="A61" s="212"/>
      <c r="B61" s="249"/>
      <c r="C61" s="247"/>
      <c r="N61" s="129"/>
    </row>
    <row r="62" spans="1:14" ht="15">
      <c r="A62" s="352" t="s">
        <v>336</v>
      </c>
      <c r="B62" s="353"/>
      <c r="C62" s="353"/>
      <c r="D62" s="353"/>
      <c r="E62" s="353"/>
      <c r="F62" s="353"/>
      <c r="G62" s="353"/>
      <c r="H62" s="353"/>
      <c r="I62" s="354"/>
      <c r="J62" s="89">
        <f>SUM(B56:B60)</f>
        <v>63.285499999999999</v>
      </c>
      <c r="K62" s="90" t="s">
        <v>23</v>
      </c>
      <c r="L62" s="98"/>
      <c r="M62" s="99"/>
      <c r="N62" s="129"/>
    </row>
    <row r="63" spans="1:14" ht="15">
      <c r="A63" s="71"/>
      <c r="B63" s="32"/>
      <c r="C63" s="33"/>
      <c r="D63" s="29"/>
      <c r="E63" s="29"/>
      <c r="G63" s="29"/>
      <c r="H63" s="31"/>
      <c r="I63" s="31"/>
      <c r="J63" s="30"/>
      <c r="K63" s="31"/>
      <c r="N63" s="129"/>
    </row>
    <row r="64" spans="1:14" ht="15">
      <c r="A64" s="355" t="s">
        <v>337</v>
      </c>
      <c r="B64" s="356"/>
      <c r="C64" s="356"/>
      <c r="D64" s="356"/>
      <c r="E64" s="356"/>
      <c r="F64" s="356"/>
      <c r="G64" s="356"/>
      <c r="H64" s="356"/>
      <c r="I64" s="357"/>
      <c r="J64" s="96">
        <v>0</v>
      </c>
      <c r="K64" s="103" t="s">
        <v>23</v>
      </c>
      <c r="L64" s="97"/>
      <c r="M64" s="73"/>
      <c r="N64" s="129"/>
    </row>
    <row r="65" spans="1:14" ht="15">
      <c r="A65" s="358" t="s">
        <v>338</v>
      </c>
      <c r="B65" s="359"/>
      <c r="C65" s="359"/>
      <c r="D65" s="359"/>
      <c r="E65" s="359"/>
      <c r="F65" s="359"/>
      <c r="G65" s="359"/>
      <c r="H65" s="359"/>
      <c r="I65" s="360"/>
      <c r="J65" s="101">
        <f>J62-J64</f>
        <v>63.285499999999999</v>
      </c>
      <c r="K65" s="104" t="s">
        <v>23</v>
      </c>
      <c r="L65" s="94"/>
      <c r="M65" s="95"/>
      <c r="N65" s="129"/>
    </row>
    <row r="66" spans="1:14" ht="15">
      <c r="A66" s="344" t="s">
        <v>339</v>
      </c>
      <c r="B66" s="345"/>
      <c r="C66" s="345"/>
      <c r="D66" s="345"/>
      <c r="E66" s="345"/>
      <c r="F66" s="345"/>
      <c r="G66" s="345"/>
      <c r="H66" s="345"/>
      <c r="I66" s="346"/>
      <c r="J66" s="91">
        <f>J64+J65</f>
        <v>63.285499999999999</v>
      </c>
      <c r="K66" s="103" t="s">
        <v>23</v>
      </c>
      <c r="L66" s="100"/>
      <c r="M66" s="93"/>
      <c r="N66" s="129"/>
    </row>
    <row r="67" spans="1:14">
      <c r="N67" s="129"/>
    </row>
    <row r="68" spans="1:14" ht="15">
      <c r="A68" s="399" t="s">
        <v>423</v>
      </c>
      <c r="B68" s="400"/>
      <c r="C68" s="400"/>
      <c r="D68" s="400"/>
      <c r="E68" s="400"/>
      <c r="F68" s="400"/>
      <c r="G68" s="400"/>
      <c r="H68" s="400"/>
      <c r="I68" s="400"/>
      <c r="J68" s="400"/>
      <c r="K68" s="400"/>
      <c r="L68" s="400"/>
      <c r="M68" s="401"/>
      <c r="N68" s="129"/>
    </row>
    <row r="69" spans="1:14">
      <c r="N69" s="129"/>
    </row>
    <row r="70" spans="1:14">
      <c r="B70" s="370" t="s">
        <v>396</v>
      </c>
      <c r="C70" s="372"/>
      <c r="N70" s="129"/>
    </row>
    <row r="71" spans="1:14" ht="15">
      <c r="A71" s="262" t="s">
        <v>424</v>
      </c>
      <c r="B71" s="264">
        <v>9.4330999999999996</v>
      </c>
      <c r="C71" s="265" t="s">
        <v>23</v>
      </c>
      <c r="N71" s="129"/>
    </row>
    <row r="72" spans="1:14" ht="15">
      <c r="A72" s="260" t="s">
        <v>425</v>
      </c>
      <c r="B72" s="253">
        <v>16.869700000000002</v>
      </c>
      <c r="C72" s="254" t="s">
        <v>23</v>
      </c>
      <c r="N72" s="129"/>
    </row>
    <row r="73" spans="1:14" ht="15">
      <c r="A73" s="261" t="s">
        <v>425</v>
      </c>
      <c r="B73" s="250">
        <v>14.0768</v>
      </c>
      <c r="C73" s="251" t="s">
        <v>23</v>
      </c>
      <c r="N73" s="129"/>
    </row>
    <row r="74" spans="1:14" ht="15">
      <c r="A74" s="260" t="s">
        <v>426</v>
      </c>
      <c r="B74" s="256">
        <f>4.293*2</f>
        <v>8.5860000000000003</v>
      </c>
      <c r="C74" s="254" t="s">
        <v>23</v>
      </c>
      <c r="N74" s="129"/>
    </row>
    <row r="75" spans="1:14" ht="15">
      <c r="A75" s="263" t="s">
        <v>427</v>
      </c>
      <c r="B75" s="259">
        <v>13.5275</v>
      </c>
      <c r="C75" s="257" t="s">
        <v>23</v>
      </c>
      <c r="N75" s="129"/>
    </row>
    <row r="76" spans="1:14" ht="15">
      <c r="A76" s="212"/>
      <c r="B76" s="249"/>
      <c r="C76" s="247"/>
      <c r="N76" s="129"/>
    </row>
    <row r="77" spans="1:14" ht="15">
      <c r="A77" s="352" t="s">
        <v>336</v>
      </c>
      <c r="B77" s="353"/>
      <c r="C77" s="353"/>
      <c r="D77" s="353"/>
      <c r="E77" s="353"/>
      <c r="F77" s="353"/>
      <c r="G77" s="353"/>
      <c r="H77" s="353"/>
      <c r="I77" s="354"/>
      <c r="J77" s="89">
        <f>SUM(B71:B75)</f>
        <v>62.493099999999998</v>
      </c>
      <c r="K77" s="90" t="s">
        <v>23</v>
      </c>
      <c r="L77" s="98"/>
      <c r="M77" s="99"/>
      <c r="N77" s="129"/>
    </row>
    <row r="78" spans="1:14" ht="15">
      <c r="A78" s="71"/>
      <c r="B78" s="32"/>
      <c r="C78" s="33"/>
      <c r="D78" s="29"/>
      <c r="E78" s="29"/>
      <c r="G78" s="29"/>
      <c r="H78" s="31"/>
      <c r="I78" s="31"/>
      <c r="J78" s="30"/>
      <c r="K78" s="31"/>
      <c r="N78" s="129"/>
    </row>
    <row r="79" spans="1:14" ht="15">
      <c r="A79" s="355" t="s">
        <v>337</v>
      </c>
      <c r="B79" s="356"/>
      <c r="C79" s="356"/>
      <c r="D79" s="356"/>
      <c r="E79" s="356"/>
      <c r="F79" s="356"/>
      <c r="G79" s="356"/>
      <c r="H79" s="356"/>
      <c r="I79" s="357"/>
      <c r="J79" s="96">
        <v>0</v>
      </c>
      <c r="K79" s="103" t="s">
        <v>23</v>
      </c>
      <c r="L79" s="97"/>
      <c r="M79" s="73"/>
      <c r="N79" s="129"/>
    </row>
    <row r="80" spans="1:14" ht="15">
      <c r="A80" s="358" t="s">
        <v>338</v>
      </c>
      <c r="B80" s="359"/>
      <c r="C80" s="359"/>
      <c r="D80" s="359"/>
      <c r="E80" s="359"/>
      <c r="F80" s="359"/>
      <c r="G80" s="359"/>
      <c r="H80" s="359"/>
      <c r="I80" s="360"/>
      <c r="J80" s="101">
        <f>J77-J79</f>
        <v>62.493099999999998</v>
      </c>
      <c r="K80" s="104" t="s">
        <v>23</v>
      </c>
      <c r="L80" s="94"/>
      <c r="M80" s="95"/>
      <c r="N80" s="129"/>
    </row>
    <row r="81" spans="1:18" ht="15">
      <c r="A81" s="344" t="s">
        <v>339</v>
      </c>
      <c r="B81" s="345"/>
      <c r="C81" s="345"/>
      <c r="D81" s="345"/>
      <c r="E81" s="345"/>
      <c r="F81" s="345"/>
      <c r="G81" s="345"/>
      <c r="H81" s="345"/>
      <c r="I81" s="346"/>
      <c r="J81" s="91">
        <f>J79+J80</f>
        <v>62.493099999999998</v>
      </c>
      <c r="K81" s="103" t="s">
        <v>23</v>
      </c>
      <c r="L81" s="100"/>
      <c r="M81" s="93"/>
      <c r="N81" s="129"/>
    </row>
    <row r="82" spans="1:18">
      <c r="N82" s="129"/>
    </row>
    <row r="83" spans="1:18" ht="15">
      <c r="A83" s="397" t="s">
        <v>428</v>
      </c>
      <c r="B83" s="398"/>
      <c r="C83" s="398"/>
      <c r="D83" s="398"/>
      <c r="E83" s="398"/>
      <c r="F83" s="398"/>
      <c r="G83" s="398"/>
      <c r="H83" s="398"/>
      <c r="I83" s="398"/>
      <c r="J83" s="398"/>
      <c r="K83" s="398"/>
      <c r="L83" s="398"/>
      <c r="M83" s="398"/>
      <c r="N83" s="129"/>
    </row>
    <row r="84" spans="1:18" ht="30" customHeight="1">
      <c r="A84" s="399" t="s">
        <v>429</v>
      </c>
      <c r="B84" s="400"/>
      <c r="C84" s="400"/>
      <c r="D84" s="400"/>
      <c r="E84" s="400"/>
      <c r="F84" s="400"/>
      <c r="G84" s="400"/>
      <c r="H84" s="400"/>
      <c r="I84" s="400"/>
      <c r="J84" s="400"/>
      <c r="K84" s="400"/>
      <c r="L84" s="400"/>
      <c r="M84" s="401"/>
      <c r="N84" s="129"/>
    </row>
    <row r="85" spans="1:18">
      <c r="N85" s="129"/>
    </row>
    <row r="86" spans="1:18" ht="15" customHeight="1">
      <c r="A86" s="212"/>
      <c r="B86" s="408" t="s">
        <v>311</v>
      </c>
      <c r="C86" s="409"/>
      <c r="N86" s="129"/>
    </row>
    <row r="87" spans="1:18" ht="15">
      <c r="A87" s="213" t="s">
        <v>430</v>
      </c>
      <c r="B87" s="256">
        <v>15.107200000000001</v>
      </c>
      <c r="C87" s="254" t="s">
        <v>9</v>
      </c>
      <c r="N87" s="129"/>
    </row>
    <row r="88" spans="1:18" ht="15">
      <c r="A88" s="222" t="s">
        <v>431</v>
      </c>
      <c r="B88" s="259">
        <v>7.2022000000000004</v>
      </c>
      <c r="C88" s="257" t="s">
        <v>9</v>
      </c>
      <c r="N88" s="129"/>
    </row>
    <row r="89" spans="1:18">
      <c r="N89" s="129"/>
    </row>
    <row r="90" spans="1:18" ht="15">
      <c r="A90" s="352" t="s">
        <v>336</v>
      </c>
      <c r="B90" s="353"/>
      <c r="C90" s="353"/>
      <c r="D90" s="353"/>
      <c r="E90" s="353"/>
      <c r="F90" s="353"/>
      <c r="G90" s="353"/>
      <c r="H90" s="353"/>
      <c r="I90" s="354"/>
      <c r="J90" s="89">
        <f>SUM(B87:B88)</f>
        <v>22.3094</v>
      </c>
      <c r="K90" s="90" t="s">
        <v>9</v>
      </c>
      <c r="L90" s="98"/>
      <c r="M90" s="99"/>
      <c r="N90" s="129"/>
    </row>
    <row r="91" spans="1:18" ht="15">
      <c r="A91" s="71"/>
      <c r="B91" s="32"/>
      <c r="C91" s="33"/>
      <c r="D91" s="29"/>
      <c r="E91" s="29"/>
      <c r="G91" s="29"/>
      <c r="H91" s="31"/>
      <c r="I91" s="31"/>
      <c r="J91" s="30"/>
      <c r="K91" s="31"/>
      <c r="N91" s="129"/>
    </row>
    <row r="92" spans="1:18" ht="15">
      <c r="A92" s="355" t="s">
        <v>337</v>
      </c>
      <c r="B92" s="356"/>
      <c r="C92" s="356"/>
      <c r="D92" s="356"/>
      <c r="E92" s="356"/>
      <c r="F92" s="356"/>
      <c r="G92" s="356"/>
      <c r="H92" s="356"/>
      <c r="I92" s="357"/>
      <c r="J92" s="96">
        <v>0</v>
      </c>
      <c r="K92" s="103" t="s">
        <v>9</v>
      </c>
      <c r="L92" s="97"/>
      <c r="M92" s="73"/>
      <c r="N92" s="129"/>
    </row>
    <row r="93" spans="1:18" ht="15">
      <c r="A93" s="358" t="s">
        <v>338</v>
      </c>
      <c r="B93" s="359"/>
      <c r="C93" s="359"/>
      <c r="D93" s="359"/>
      <c r="E93" s="359"/>
      <c r="F93" s="359"/>
      <c r="G93" s="359"/>
      <c r="H93" s="359"/>
      <c r="I93" s="360"/>
      <c r="J93" s="101">
        <f>J90-J92</f>
        <v>22.3094</v>
      </c>
      <c r="K93" s="104" t="s">
        <v>9</v>
      </c>
      <c r="L93" s="94"/>
      <c r="M93" s="95"/>
      <c r="N93" s="129"/>
    </row>
    <row r="94" spans="1:18" ht="15">
      <c r="A94" s="344" t="s">
        <v>339</v>
      </c>
      <c r="B94" s="345"/>
      <c r="C94" s="345"/>
      <c r="D94" s="345"/>
      <c r="E94" s="345"/>
      <c r="F94" s="345"/>
      <c r="G94" s="345"/>
      <c r="H94" s="345"/>
      <c r="I94" s="346"/>
      <c r="J94" s="91">
        <f>J92+J93</f>
        <v>22.3094</v>
      </c>
      <c r="K94" s="103" t="s">
        <v>9</v>
      </c>
      <c r="L94" s="100"/>
      <c r="M94" s="93"/>
      <c r="N94" s="129"/>
    </row>
    <row r="95" spans="1:18">
      <c r="N95" s="129"/>
    </row>
    <row r="96" spans="1:18" s="21" customFormat="1" ht="15">
      <c r="A96" s="397" t="s">
        <v>390</v>
      </c>
      <c r="B96" s="398"/>
      <c r="C96" s="398"/>
      <c r="D96" s="398"/>
      <c r="E96" s="398"/>
      <c r="F96" s="398"/>
      <c r="G96" s="398"/>
      <c r="H96" s="398"/>
      <c r="I96" s="398"/>
      <c r="J96" s="398"/>
      <c r="K96" s="398"/>
      <c r="L96" s="398"/>
      <c r="M96" s="398"/>
      <c r="O96" s="22"/>
      <c r="P96" s="22"/>
      <c r="Q96" s="22"/>
      <c r="R96" s="22"/>
    </row>
    <row r="97" spans="1:18" s="21" customFormat="1" ht="33" customHeight="1">
      <c r="A97" s="399" t="s">
        <v>391</v>
      </c>
      <c r="B97" s="400"/>
      <c r="C97" s="400"/>
      <c r="D97" s="400"/>
      <c r="E97" s="400"/>
      <c r="F97" s="400"/>
      <c r="G97" s="400"/>
      <c r="H97" s="400"/>
      <c r="I97" s="400"/>
      <c r="J97" s="400"/>
      <c r="K97" s="400"/>
      <c r="L97" s="400"/>
      <c r="M97" s="401"/>
      <c r="O97" s="22"/>
      <c r="P97" s="22"/>
      <c r="Q97" s="22"/>
      <c r="R97" s="22"/>
    </row>
    <row r="99" spans="1:18" s="21" customFormat="1" ht="15" customHeight="1">
      <c r="A99" s="22"/>
      <c r="B99" s="403" t="s">
        <v>396</v>
      </c>
      <c r="C99" s="404"/>
      <c r="D99" s="367" t="s">
        <v>385</v>
      </c>
      <c r="E99" s="368"/>
      <c r="F99" s="402" t="s">
        <v>386</v>
      </c>
      <c r="G99" s="402"/>
      <c r="H99" s="367" t="s">
        <v>311</v>
      </c>
      <c r="I99" s="368"/>
      <c r="J99" s="369"/>
      <c r="K99" s="369"/>
      <c r="L99" s="22"/>
      <c r="M99" s="22"/>
      <c r="O99" s="22"/>
      <c r="P99" s="22"/>
      <c r="Q99" s="22"/>
      <c r="R99" s="22"/>
    </row>
    <row r="100" spans="1:18" s="129" customFormat="1" ht="15" customHeight="1">
      <c r="A100" s="213" t="s">
        <v>362</v>
      </c>
      <c r="B100" s="217">
        <f>4.6922*2</f>
        <v>9.3843999999999994</v>
      </c>
      <c r="C100" s="75" t="s">
        <v>387</v>
      </c>
      <c r="D100" s="226">
        <v>5.15</v>
      </c>
      <c r="E100" s="75" t="s">
        <v>387</v>
      </c>
      <c r="F100" s="226">
        <v>2</v>
      </c>
      <c r="G100" s="215" t="s">
        <v>388</v>
      </c>
      <c r="H100" s="210">
        <f>ROUND(B100*D100*F100,2)</f>
        <v>96.66</v>
      </c>
      <c r="I100" s="216" t="s">
        <v>9</v>
      </c>
      <c r="J100" s="208"/>
      <c r="K100" s="208"/>
      <c r="L100" s="22"/>
      <c r="M100" s="22"/>
      <c r="O100" s="22"/>
      <c r="P100" s="22"/>
      <c r="Q100" s="22"/>
      <c r="R100" s="22"/>
    </row>
    <row r="101" spans="1:18" s="129" customFormat="1" ht="15" customHeight="1">
      <c r="A101" s="221" t="s">
        <v>363</v>
      </c>
      <c r="B101" s="218">
        <v>16.594999999999999</v>
      </c>
      <c r="C101" s="223" t="s">
        <v>387</v>
      </c>
      <c r="D101" s="227">
        <v>7.05</v>
      </c>
      <c r="E101" s="223" t="s">
        <v>387</v>
      </c>
      <c r="F101" s="227">
        <v>1</v>
      </c>
      <c r="G101" s="211" t="s">
        <v>388</v>
      </c>
      <c r="H101" s="210">
        <f t="shared" ref="H101:H128" si="0">ROUND(B101*D101*F101,2)</f>
        <v>116.99</v>
      </c>
      <c r="I101" s="224" t="s">
        <v>9</v>
      </c>
      <c r="J101" s="208"/>
      <c r="K101" s="208"/>
      <c r="L101" s="22"/>
      <c r="M101" s="22"/>
      <c r="O101" s="22"/>
      <c r="P101" s="22"/>
      <c r="Q101" s="22"/>
      <c r="R101" s="22"/>
    </row>
    <row r="102" spans="1:18" s="129" customFormat="1" ht="15" customHeight="1">
      <c r="A102" s="213" t="s">
        <v>364</v>
      </c>
      <c r="B102" s="217">
        <v>2.9197000000000002</v>
      </c>
      <c r="C102" s="75" t="s">
        <v>387</v>
      </c>
      <c r="D102" s="226">
        <v>4.0999999999999996</v>
      </c>
      <c r="E102" s="75" t="s">
        <v>387</v>
      </c>
      <c r="F102" s="226">
        <v>1</v>
      </c>
      <c r="G102" s="215" t="s">
        <v>388</v>
      </c>
      <c r="H102" s="210">
        <f t="shared" si="0"/>
        <v>11.97</v>
      </c>
      <c r="I102" s="216" t="s">
        <v>9</v>
      </c>
      <c r="J102" s="208"/>
      <c r="K102" s="208"/>
      <c r="L102" s="22"/>
      <c r="M102" s="22"/>
      <c r="O102" s="22"/>
      <c r="P102" s="22"/>
      <c r="Q102" s="22"/>
      <c r="R102" s="22"/>
    </row>
    <row r="103" spans="1:18" s="129" customFormat="1" ht="15" customHeight="1">
      <c r="A103" s="221" t="s">
        <v>365</v>
      </c>
      <c r="B103" s="218">
        <v>83.991100000000003</v>
      </c>
      <c r="C103" s="223" t="s">
        <v>387</v>
      </c>
      <c r="D103" s="227">
        <v>4.5</v>
      </c>
      <c r="E103" s="223" t="s">
        <v>387</v>
      </c>
      <c r="F103" s="227">
        <v>1</v>
      </c>
      <c r="G103" s="211" t="s">
        <v>388</v>
      </c>
      <c r="H103" s="210">
        <f t="shared" si="0"/>
        <v>377.96</v>
      </c>
      <c r="I103" s="220" t="s">
        <v>9</v>
      </c>
      <c r="J103" s="211"/>
      <c r="K103" s="211"/>
      <c r="L103" s="22"/>
      <c r="M103" s="22"/>
      <c r="O103" s="22"/>
      <c r="P103" s="22"/>
      <c r="Q103" s="22"/>
      <c r="R103" s="22"/>
    </row>
    <row r="104" spans="1:18" s="129" customFormat="1" ht="15" customHeight="1">
      <c r="A104" s="213" t="s">
        <v>366</v>
      </c>
      <c r="B104" s="217">
        <v>6.0865999999999998</v>
      </c>
      <c r="C104" s="75" t="s">
        <v>387</v>
      </c>
      <c r="D104" s="226">
        <v>2.8</v>
      </c>
      <c r="E104" s="75" t="s">
        <v>387</v>
      </c>
      <c r="F104" s="226">
        <v>1</v>
      </c>
      <c r="G104" s="215" t="s">
        <v>388</v>
      </c>
      <c r="H104" s="210">
        <f t="shared" si="0"/>
        <v>17.04</v>
      </c>
      <c r="I104" s="216" t="s">
        <v>9</v>
      </c>
      <c r="J104" s="211"/>
      <c r="K104" s="211"/>
      <c r="L104" s="22"/>
      <c r="M104" s="22"/>
      <c r="O104" s="22">
        <v>900.27</v>
      </c>
      <c r="P104" s="22"/>
      <c r="Q104" s="22"/>
      <c r="R104" s="22"/>
    </row>
    <row r="105" spans="1:18" s="129" customFormat="1" ht="15" customHeight="1">
      <c r="A105" s="221" t="s">
        <v>361</v>
      </c>
      <c r="B105" s="218">
        <v>5.3387000000000002</v>
      </c>
      <c r="C105" s="223" t="s">
        <v>387</v>
      </c>
      <c r="D105" s="226">
        <v>2.8</v>
      </c>
      <c r="E105" s="223" t="s">
        <v>387</v>
      </c>
      <c r="F105" s="227">
        <v>1</v>
      </c>
      <c r="G105" s="211" t="s">
        <v>388</v>
      </c>
      <c r="H105" s="210">
        <f t="shared" si="0"/>
        <v>14.95</v>
      </c>
      <c r="I105" s="220" t="s">
        <v>9</v>
      </c>
      <c r="J105" s="211"/>
      <c r="K105" s="211"/>
      <c r="L105" s="22"/>
      <c r="M105" s="22"/>
      <c r="O105" s="30">
        <f>SUM(H100:H128)</f>
        <v>900.26999999999975</v>
      </c>
      <c r="P105" s="22"/>
      <c r="Q105" s="22"/>
      <c r="R105" s="22"/>
    </row>
    <row r="106" spans="1:18" s="129" customFormat="1" ht="15" customHeight="1">
      <c r="A106" s="213" t="s">
        <v>367</v>
      </c>
      <c r="B106" s="217">
        <v>2.6196999999999999</v>
      </c>
      <c r="C106" s="75" t="s">
        <v>387</v>
      </c>
      <c r="D106" s="226">
        <v>2.8</v>
      </c>
      <c r="E106" s="75" t="s">
        <v>387</v>
      </c>
      <c r="F106" s="226">
        <v>1</v>
      </c>
      <c r="G106" s="215" t="s">
        <v>388</v>
      </c>
      <c r="H106" s="210">
        <f t="shared" si="0"/>
        <v>7.34</v>
      </c>
      <c r="I106" s="216" t="s">
        <v>9</v>
      </c>
      <c r="J106" s="211"/>
      <c r="K106" s="211"/>
      <c r="L106" s="22"/>
      <c r="M106" s="22"/>
      <c r="O106" s="30">
        <f>O104-O105</f>
        <v>0</v>
      </c>
      <c r="P106" s="22"/>
      <c r="Q106" s="22"/>
      <c r="R106" s="22"/>
    </row>
    <row r="107" spans="1:18" s="129" customFormat="1" ht="15" customHeight="1">
      <c r="A107" s="221" t="s">
        <v>368</v>
      </c>
      <c r="B107" s="218">
        <v>7.0857999999999999</v>
      </c>
      <c r="C107" s="223" t="s">
        <v>387</v>
      </c>
      <c r="D107" s="226">
        <v>2.8</v>
      </c>
      <c r="E107" s="223" t="s">
        <v>387</v>
      </c>
      <c r="F107" s="227">
        <v>1</v>
      </c>
      <c r="G107" s="211" t="s">
        <v>388</v>
      </c>
      <c r="H107" s="210">
        <f t="shared" si="0"/>
        <v>19.84</v>
      </c>
      <c r="I107" s="220" t="s">
        <v>9</v>
      </c>
      <c r="J107" s="211"/>
      <c r="K107" s="211"/>
      <c r="L107" s="22"/>
      <c r="M107" s="22"/>
      <c r="O107" s="22"/>
      <c r="P107" s="22"/>
      <c r="Q107" s="22"/>
      <c r="R107" s="22"/>
    </row>
    <row r="108" spans="1:18" s="129" customFormat="1" ht="15" customHeight="1">
      <c r="A108" s="213" t="s">
        <v>369</v>
      </c>
      <c r="B108" s="217">
        <v>0.99929999999999997</v>
      </c>
      <c r="C108" s="75" t="s">
        <v>387</v>
      </c>
      <c r="D108" s="226">
        <v>2.8</v>
      </c>
      <c r="E108" s="75" t="s">
        <v>387</v>
      </c>
      <c r="F108" s="226">
        <v>1</v>
      </c>
      <c r="G108" s="215" t="s">
        <v>388</v>
      </c>
      <c r="H108" s="210">
        <f t="shared" si="0"/>
        <v>2.8</v>
      </c>
      <c r="I108" s="216" t="s">
        <v>9</v>
      </c>
      <c r="J108" s="211"/>
      <c r="K108" s="211"/>
      <c r="L108" s="22"/>
      <c r="M108" s="22"/>
      <c r="O108" s="22"/>
      <c r="P108" s="22"/>
      <c r="Q108" s="22"/>
      <c r="R108" s="22"/>
    </row>
    <row r="109" spans="1:18" s="129" customFormat="1" ht="15" customHeight="1">
      <c r="A109" s="221" t="s">
        <v>370</v>
      </c>
      <c r="B109" s="218">
        <v>3.4921000000000002</v>
      </c>
      <c r="C109" s="223" t="s">
        <v>387</v>
      </c>
      <c r="D109" s="226">
        <v>2.8</v>
      </c>
      <c r="E109" s="223" t="s">
        <v>387</v>
      </c>
      <c r="F109" s="227">
        <v>1</v>
      </c>
      <c r="G109" s="211" t="s">
        <v>388</v>
      </c>
      <c r="H109" s="210">
        <f t="shared" si="0"/>
        <v>9.7799999999999994</v>
      </c>
      <c r="I109" s="220" t="s">
        <v>9</v>
      </c>
      <c r="J109" s="211"/>
      <c r="K109" s="211"/>
      <c r="L109" s="22"/>
      <c r="M109" s="22"/>
      <c r="O109" s="22"/>
      <c r="P109" s="22"/>
      <c r="Q109" s="22"/>
      <c r="R109" s="22"/>
    </row>
    <row r="110" spans="1:18" s="129" customFormat="1" ht="15" customHeight="1">
      <c r="A110" s="213" t="s">
        <v>371</v>
      </c>
      <c r="B110" s="217">
        <v>5.0385999999999997</v>
      </c>
      <c r="C110" s="75" t="s">
        <v>387</v>
      </c>
      <c r="D110" s="226">
        <v>2.8</v>
      </c>
      <c r="E110" s="75" t="s">
        <v>387</v>
      </c>
      <c r="F110" s="226">
        <v>1</v>
      </c>
      <c r="G110" s="215" t="s">
        <v>388</v>
      </c>
      <c r="H110" s="210">
        <f t="shared" si="0"/>
        <v>14.11</v>
      </c>
      <c r="I110" s="216" t="s">
        <v>9</v>
      </c>
      <c r="J110" s="211"/>
      <c r="K110" s="211"/>
      <c r="L110" s="22"/>
      <c r="M110" s="22"/>
      <c r="O110" s="22"/>
      <c r="P110" s="22"/>
      <c r="Q110" s="22"/>
      <c r="R110" s="22"/>
    </row>
    <row r="111" spans="1:18" s="129" customFormat="1" ht="15" customHeight="1">
      <c r="A111" s="221" t="s">
        <v>372</v>
      </c>
      <c r="B111" s="218">
        <v>12.874599999999999</v>
      </c>
      <c r="C111" s="223" t="s">
        <v>387</v>
      </c>
      <c r="D111" s="226">
        <v>2.8</v>
      </c>
      <c r="E111" s="223" t="s">
        <v>387</v>
      </c>
      <c r="F111" s="227">
        <v>1</v>
      </c>
      <c r="G111" s="211" t="s">
        <v>388</v>
      </c>
      <c r="H111" s="210">
        <f t="shared" si="0"/>
        <v>36.049999999999997</v>
      </c>
      <c r="I111" s="220" t="s">
        <v>9</v>
      </c>
      <c r="J111" s="211"/>
      <c r="K111" s="211"/>
      <c r="L111" s="22"/>
      <c r="M111" s="22"/>
      <c r="O111" s="22"/>
      <c r="P111" s="22"/>
      <c r="Q111" s="22"/>
      <c r="R111" s="22"/>
    </row>
    <row r="112" spans="1:18" s="129" customFormat="1" ht="15" customHeight="1">
      <c r="A112" s="213" t="s">
        <v>373</v>
      </c>
      <c r="B112" s="217">
        <v>1.1979</v>
      </c>
      <c r="C112" s="75" t="s">
        <v>387</v>
      </c>
      <c r="D112" s="226">
        <v>2.8</v>
      </c>
      <c r="E112" s="75" t="s">
        <v>387</v>
      </c>
      <c r="F112" s="226">
        <v>1</v>
      </c>
      <c r="G112" s="215" t="s">
        <v>388</v>
      </c>
      <c r="H112" s="210">
        <f t="shared" si="0"/>
        <v>3.35</v>
      </c>
      <c r="I112" s="216" t="s">
        <v>9</v>
      </c>
      <c r="J112" s="211"/>
      <c r="K112" s="211"/>
      <c r="L112" s="22"/>
      <c r="M112" s="22"/>
      <c r="O112" s="22"/>
      <c r="P112" s="22"/>
      <c r="Q112" s="22"/>
      <c r="R112" s="22"/>
    </row>
    <row r="113" spans="1:18" s="129" customFormat="1" ht="15" customHeight="1">
      <c r="A113" s="221" t="s">
        <v>374</v>
      </c>
      <c r="B113" s="218">
        <v>9.9274000000000004</v>
      </c>
      <c r="C113" s="223" t="s">
        <v>387</v>
      </c>
      <c r="D113" s="226">
        <v>2.8</v>
      </c>
      <c r="E113" s="223" t="s">
        <v>387</v>
      </c>
      <c r="F113" s="227">
        <v>1</v>
      </c>
      <c r="G113" s="211" t="s">
        <v>388</v>
      </c>
      <c r="H113" s="210">
        <f t="shared" si="0"/>
        <v>27.8</v>
      </c>
      <c r="I113" s="220" t="s">
        <v>9</v>
      </c>
      <c r="J113" s="211"/>
      <c r="K113" s="211"/>
      <c r="L113" s="22"/>
      <c r="M113" s="22"/>
      <c r="O113" s="22"/>
      <c r="P113" s="22"/>
      <c r="Q113" s="22"/>
      <c r="R113" s="22"/>
    </row>
    <row r="114" spans="1:18" s="129" customFormat="1" ht="15" customHeight="1">
      <c r="A114" s="213" t="s">
        <v>375</v>
      </c>
      <c r="B114" s="217">
        <v>6.0865999999999998</v>
      </c>
      <c r="C114" s="75" t="s">
        <v>387</v>
      </c>
      <c r="D114" s="226">
        <v>2.8</v>
      </c>
      <c r="E114" s="75" t="s">
        <v>387</v>
      </c>
      <c r="F114" s="226">
        <v>1</v>
      </c>
      <c r="G114" s="215" t="s">
        <v>388</v>
      </c>
      <c r="H114" s="210">
        <f t="shared" si="0"/>
        <v>17.04</v>
      </c>
      <c r="I114" s="216" t="s">
        <v>9</v>
      </c>
      <c r="J114" s="211"/>
      <c r="K114" s="211"/>
      <c r="L114" s="22"/>
      <c r="M114" s="22"/>
      <c r="O114" s="22"/>
      <c r="P114" s="22"/>
      <c r="Q114" s="22"/>
      <c r="R114" s="22"/>
    </row>
    <row r="115" spans="1:18" s="129" customFormat="1" ht="15" customHeight="1">
      <c r="A115" s="221" t="s">
        <v>376</v>
      </c>
      <c r="B115" s="218">
        <v>3.4922</v>
      </c>
      <c r="C115" s="223" t="s">
        <v>387</v>
      </c>
      <c r="D115" s="226">
        <v>2.8</v>
      </c>
      <c r="E115" s="223" t="s">
        <v>387</v>
      </c>
      <c r="F115" s="227">
        <v>1</v>
      </c>
      <c r="G115" s="211" t="s">
        <v>388</v>
      </c>
      <c r="H115" s="210">
        <f t="shared" si="0"/>
        <v>9.7799999999999994</v>
      </c>
      <c r="I115" s="220" t="s">
        <v>9</v>
      </c>
      <c r="J115" s="211"/>
      <c r="K115" s="211"/>
      <c r="L115" s="22"/>
      <c r="M115" s="22"/>
      <c r="O115" s="22"/>
      <c r="P115" s="22"/>
      <c r="Q115" s="22"/>
      <c r="R115" s="22"/>
    </row>
    <row r="116" spans="1:18" s="129" customFormat="1" ht="15" customHeight="1">
      <c r="A116" s="213" t="s">
        <v>377</v>
      </c>
      <c r="B116" s="217">
        <v>3.0444</v>
      </c>
      <c r="C116" s="75" t="s">
        <v>387</v>
      </c>
      <c r="D116" s="226">
        <v>2.8</v>
      </c>
      <c r="E116" s="75" t="s">
        <v>387</v>
      </c>
      <c r="F116" s="226">
        <v>1</v>
      </c>
      <c r="G116" s="215" t="s">
        <v>388</v>
      </c>
      <c r="H116" s="210">
        <f t="shared" si="0"/>
        <v>8.52</v>
      </c>
      <c r="I116" s="216" t="s">
        <v>9</v>
      </c>
      <c r="J116" s="211"/>
      <c r="K116" s="211"/>
      <c r="L116" s="22"/>
      <c r="M116" s="22"/>
      <c r="O116" s="22"/>
      <c r="P116" s="22"/>
      <c r="Q116" s="22"/>
      <c r="R116" s="22"/>
    </row>
    <row r="117" spans="1:18" s="129" customFormat="1" ht="15" customHeight="1">
      <c r="A117" s="221" t="s">
        <v>369</v>
      </c>
      <c r="B117" s="218">
        <v>0.99929999999999997</v>
      </c>
      <c r="C117" s="223" t="s">
        <v>387</v>
      </c>
      <c r="D117" s="226">
        <v>2.8</v>
      </c>
      <c r="E117" s="223" t="s">
        <v>387</v>
      </c>
      <c r="F117" s="227">
        <v>1</v>
      </c>
      <c r="G117" s="211" t="s">
        <v>388</v>
      </c>
      <c r="H117" s="210">
        <f t="shared" si="0"/>
        <v>2.8</v>
      </c>
      <c r="I117" s="220" t="s">
        <v>9</v>
      </c>
      <c r="J117" s="211"/>
      <c r="K117" s="211"/>
      <c r="L117" s="22"/>
      <c r="M117" s="22"/>
      <c r="O117" s="22"/>
      <c r="P117" s="22"/>
      <c r="Q117" s="22"/>
      <c r="R117" s="22"/>
    </row>
    <row r="118" spans="1:18" s="129" customFormat="1" ht="15" customHeight="1">
      <c r="A118" s="213" t="s">
        <v>378</v>
      </c>
      <c r="B118" s="217">
        <v>4.9922000000000004</v>
      </c>
      <c r="C118" s="75" t="s">
        <v>387</v>
      </c>
      <c r="D118" s="226">
        <v>2.8</v>
      </c>
      <c r="E118" s="75" t="s">
        <v>387</v>
      </c>
      <c r="F118" s="226">
        <v>1</v>
      </c>
      <c r="G118" s="215" t="s">
        <v>388</v>
      </c>
      <c r="H118" s="210">
        <f t="shared" si="0"/>
        <v>13.98</v>
      </c>
      <c r="I118" s="216" t="s">
        <v>9</v>
      </c>
      <c r="J118" s="211"/>
      <c r="K118" s="211"/>
      <c r="L118" s="22"/>
      <c r="M118" s="22"/>
      <c r="O118" s="22"/>
      <c r="P118" s="22"/>
      <c r="Q118" s="22"/>
      <c r="R118" s="22"/>
    </row>
    <row r="119" spans="1:18" s="129" customFormat="1" ht="15" customHeight="1">
      <c r="A119" s="221" t="s">
        <v>379</v>
      </c>
      <c r="B119" s="218">
        <v>4.99</v>
      </c>
      <c r="C119" s="223" t="s">
        <v>387</v>
      </c>
      <c r="D119" s="226">
        <v>2.8</v>
      </c>
      <c r="E119" s="223" t="s">
        <v>387</v>
      </c>
      <c r="F119" s="227">
        <v>1</v>
      </c>
      <c r="G119" s="211" t="s">
        <v>388</v>
      </c>
      <c r="H119" s="210">
        <f t="shared" si="0"/>
        <v>13.97</v>
      </c>
      <c r="I119" s="220" t="s">
        <v>9</v>
      </c>
      <c r="J119" s="211"/>
      <c r="K119" s="211"/>
      <c r="L119" s="22"/>
      <c r="M119" s="22"/>
      <c r="O119" s="22"/>
      <c r="P119" s="22"/>
      <c r="Q119" s="22"/>
      <c r="R119" s="22"/>
    </row>
    <row r="120" spans="1:18" s="129" customFormat="1" ht="15" customHeight="1">
      <c r="A120" s="213" t="s">
        <v>380</v>
      </c>
      <c r="B120" s="217">
        <v>4.8422000000000001</v>
      </c>
      <c r="C120" s="75" t="s">
        <v>387</v>
      </c>
      <c r="D120" s="226">
        <v>2.8</v>
      </c>
      <c r="E120" s="75" t="s">
        <v>387</v>
      </c>
      <c r="F120" s="226">
        <v>1</v>
      </c>
      <c r="G120" s="215" t="s">
        <v>388</v>
      </c>
      <c r="H120" s="210">
        <f t="shared" si="0"/>
        <v>13.56</v>
      </c>
      <c r="I120" s="216" t="s">
        <v>9</v>
      </c>
      <c r="J120" s="211"/>
      <c r="K120" s="211"/>
      <c r="L120" s="22"/>
      <c r="M120" s="22"/>
      <c r="O120" s="22"/>
      <c r="P120" s="22"/>
      <c r="Q120" s="22"/>
      <c r="R120" s="22"/>
    </row>
    <row r="121" spans="1:18" s="129" customFormat="1" ht="15" customHeight="1">
      <c r="A121" s="221" t="s">
        <v>381</v>
      </c>
      <c r="B121" s="218">
        <v>1.3476999999999999</v>
      </c>
      <c r="C121" s="223" t="s">
        <v>387</v>
      </c>
      <c r="D121" s="226">
        <v>2.8</v>
      </c>
      <c r="E121" s="223" t="s">
        <v>387</v>
      </c>
      <c r="F121" s="227">
        <v>1</v>
      </c>
      <c r="G121" s="211" t="s">
        <v>388</v>
      </c>
      <c r="H121" s="210">
        <f t="shared" si="0"/>
        <v>3.77</v>
      </c>
      <c r="I121" s="220" t="s">
        <v>9</v>
      </c>
      <c r="J121" s="211"/>
      <c r="K121" s="211"/>
      <c r="L121" s="22"/>
      <c r="M121" s="22"/>
      <c r="O121" s="22"/>
      <c r="P121" s="22"/>
      <c r="Q121" s="22"/>
      <c r="R121" s="22"/>
    </row>
    <row r="122" spans="1:18" s="129" customFormat="1" ht="15" customHeight="1">
      <c r="A122" s="213" t="s">
        <v>381</v>
      </c>
      <c r="B122" s="217">
        <v>1.3476999999999999</v>
      </c>
      <c r="C122" s="75" t="s">
        <v>387</v>
      </c>
      <c r="D122" s="226">
        <v>2.8</v>
      </c>
      <c r="E122" s="75" t="s">
        <v>387</v>
      </c>
      <c r="F122" s="226">
        <v>1</v>
      </c>
      <c r="G122" s="215" t="s">
        <v>388</v>
      </c>
      <c r="H122" s="210">
        <f t="shared" si="0"/>
        <v>3.77</v>
      </c>
      <c r="I122" s="216" t="s">
        <v>9</v>
      </c>
      <c r="J122" s="208"/>
      <c r="K122" s="208"/>
      <c r="L122" s="22"/>
      <c r="M122" s="22"/>
      <c r="O122" s="22"/>
      <c r="P122" s="22"/>
      <c r="Q122" s="22"/>
      <c r="R122" s="22"/>
    </row>
    <row r="123" spans="1:18" s="129" customFormat="1" ht="15" customHeight="1">
      <c r="A123" s="221" t="s">
        <v>381</v>
      </c>
      <c r="B123" s="218">
        <v>1.2992999999999999</v>
      </c>
      <c r="C123" s="223" t="s">
        <v>387</v>
      </c>
      <c r="D123" s="226">
        <v>2.8</v>
      </c>
      <c r="E123" s="223" t="s">
        <v>387</v>
      </c>
      <c r="F123" s="227">
        <v>1</v>
      </c>
      <c r="G123" s="211" t="s">
        <v>388</v>
      </c>
      <c r="H123" s="210">
        <f t="shared" si="0"/>
        <v>3.64</v>
      </c>
      <c r="I123" s="220" t="s">
        <v>9</v>
      </c>
      <c r="J123" s="208"/>
      <c r="K123" s="208"/>
      <c r="L123" s="22"/>
      <c r="M123" s="22"/>
      <c r="O123" s="22"/>
      <c r="P123" s="22"/>
      <c r="Q123" s="22"/>
      <c r="R123" s="22"/>
    </row>
    <row r="124" spans="1:18" s="129" customFormat="1" ht="15" customHeight="1">
      <c r="A124" s="213" t="s">
        <v>370</v>
      </c>
      <c r="B124" s="217">
        <v>1.2992999999999999</v>
      </c>
      <c r="C124" s="75" t="s">
        <v>387</v>
      </c>
      <c r="D124" s="226">
        <v>2.8</v>
      </c>
      <c r="E124" s="75" t="s">
        <v>387</v>
      </c>
      <c r="F124" s="226">
        <v>1</v>
      </c>
      <c r="G124" s="215" t="s">
        <v>388</v>
      </c>
      <c r="H124" s="210">
        <f t="shared" si="0"/>
        <v>3.64</v>
      </c>
      <c r="I124" s="216" t="s">
        <v>9</v>
      </c>
      <c r="J124" s="211"/>
      <c r="K124" s="211"/>
      <c r="L124" s="22"/>
      <c r="M124" s="22"/>
      <c r="O124" s="22"/>
      <c r="P124" s="22"/>
      <c r="Q124" s="22"/>
      <c r="R124" s="22"/>
    </row>
    <row r="125" spans="1:18" s="129" customFormat="1" ht="15" customHeight="1">
      <c r="A125" s="213" t="s">
        <v>382</v>
      </c>
      <c r="B125" s="217">
        <v>5.9269999999999996</v>
      </c>
      <c r="C125" s="75" t="s">
        <v>387</v>
      </c>
      <c r="D125" s="226">
        <v>2.8</v>
      </c>
      <c r="E125" s="75" t="s">
        <v>387</v>
      </c>
      <c r="F125" s="226">
        <v>1</v>
      </c>
      <c r="G125" s="215" t="s">
        <v>388</v>
      </c>
      <c r="H125" s="210">
        <f t="shared" si="0"/>
        <v>16.600000000000001</v>
      </c>
      <c r="I125" s="216" t="s">
        <v>9</v>
      </c>
      <c r="J125" s="208"/>
      <c r="K125" s="208"/>
      <c r="L125" s="22"/>
      <c r="M125" s="22"/>
      <c r="O125" s="22"/>
      <c r="P125" s="22"/>
      <c r="Q125" s="22"/>
      <c r="R125" s="22"/>
    </row>
    <row r="126" spans="1:18" s="129" customFormat="1" ht="15" customHeight="1">
      <c r="A126" s="221" t="s">
        <v>383</v>
      </c>
      <c r="B126" s="218">
        <v>1.4979</v>
      </c>
      <c r="C126" s="223" t="s">
        <v>387</v>
      </c>
      <c r="D126" s="228">
        <v>2.8</v>
      </c>
      <c r="E126" s="223" t="s">
        <v>387</v>
      </c>
      <c r="F126" s="227">
        <v>1</v>
      </c>
      <c r="G126" s="211" t="s">
        <v>388</v>
      </c>
      <c r="H126" s="266">
        <f t="shared" si="0"/>
        <v>4.1900000000000004</v>
      </c>
      <c r="I126" s="220" t="s">
        <v>9</v>
      </c>
      <c r="J126" s="208"/>
      <c r="K126" s="208"/>
      <c r="L126" s="22"/>
      <c r="M126" s="22"/>
      <c r="O126" s="22"/>
      <c r="P126" s="22"/>
      <c r="Q126" s="22"/>
      <c r="R126" s="22"/>
    </row>
    <row r="127" spans="1:18" s="129" customFormat="1" ht="15" customHeight="1">
      <c r="A127" s="213" t="s">
        <v>433</v>
      </c>
      <c r="B127" s="217">
        <v>10.78</v>
      </c>
      <c r="C127" s="75" t="s">
        <v>387</v>
      </c>
      <c r="D127" s="226">
        <v>2</v>
      </c>
      <c r="E127" s="75" t="s">
        <v>387</v>
      </c>
      <c r="F127" s="226">
        <v>1</v>
      </c>
      <c r="G127" s="245" t="s">
        <v>388</v>
      </c>
      <c r="H127" s="242">
        <v>21.55</v>
      </c>
      <c r="I127" s="243" t="s">
        <v>9</v>
      </c>
      <c r="J127" s="244"/>
      <c r="K127" s="244"/>
      <c r="L127" s="22"/>
      <c r="M127" s="22"/>
      <c r="O127" s="22"/>
      <c r="P127" s="22"/>
      <c r="Q127" s="22"/>
      <c r="R127" s="22"/>
    </row>
    <row r="128" spans="1:18" s="129" customFormat="1" ht="15">
      <c r="A128" s="213" t="s">
        <v>384</v>
      </c>
      <c r="B128" s="217">
        <v>3.41</v>
      </c>
      <c r="C128" s="75" t="s">
        <v>387</v>
      </c>
      <c r="D128" s="226">
        <v>2</v>
      </c>
      <c r="E128" s="75" t="s">
        <v>387</v>
      </c>
      <c r="F128" s="226">
        <v>1</v>
      </c>
      <c r="G128" s="215" t="s">
        <v>388</v>
      </c>
      <c r="H128" s="210">
        <f t="shared" si="0"/>
        <v>6.82</v>
      </c>
      <c r="I128" s="216" t="s">
        <v>9</v>
      </c>
      <c r="J128" s="72"/>
      <c r="K128" s="201"/>
      <c r="L128" s="22"/>
      <c r="M128" s="22"/>
      <c r="O128" s="22"/>
      <c r="P128" s="22"/>
      <c r="Q128" s="22"/>
      <c r="R128" s="22"/>
    </row>
    <row r="129" spans="1:18" s="129" customFormat="1" ht="14.25" customHeight="1">
      <c r="A129" s="71"/>
      <c r="B129" s="202"/>
      <c r="C129" s="109"/>
      <c r="D129" s="109"/>
      <c r="E129" s="109"/>
      <c r="F129" s="109"/>
      <c r="G129" s="109"/>
      <c r="H129" s="109"/>
      <c r="I129" s="201"/>
      <c r="J129" s="109"/>
      <c r="K129" s="201"/>
      <c r="L129" s="22"/>
      <c r="M129" s="22"/>
      <c r="O129" s="22"/>
      <c r="P129" s="22"/>
      <c r="Q129" s="22"/>
      <c r="R129" s="22"/>
    </row>
    <row r="130" spans="1:18" s="129" customFormat="1" ht="14.25" customHeight="1">
      <c r="A130" s="69" t="s">
        <v>389</v>
      </c>
      <c r="B130" s="229">
        <v>165.85</v>
      </c>
      <c r="C130" s="209" t="s">
        <v>9</v>
      </c>
      <c r="D130" s="109"/>
      <c r="E130" s="109"/>
      <c r="F130" s="109"/>
      <c r="G130" s="109"/>
      <c r="H130" s="109"/>
      <c r="I130" s="201"/>
      <c r="J130" s="109"/>
      <c r="K130" s="201"/>
      <c r="L130" s="22"/>
      <c r="M130" s="22"/>
      <c r="O130" s="22"/>
      <c r="P130" s="22"/>
      <c r="Q130" s="22"/>
      <c r="R130" s="22"/>
    </row>
    <row r="131" spans="1:18" s="129" customFormat="1" ht="14.25" customHeight="1">
      <c r="A131" s="71"/>
      <c r="B131" s="202"/>
      <c r="C131" s="109"/>
      <c r="D131" s="109"/>
      <c r="E131" s="109"/>
      <c r="F131" s="109"/>
      <c r="G131" s="109"/>
      <c r="H131" s="109"/>
      <c r="I131" s="201"/>
      <c r="J131" s="109"/>
      <c r="K131" s="201"/>
      <c r="L131" s="22"/>
      <c r="M131" s="22"/>
      <c r="O131" s="22"/>
      <c r="P131" s="22"/>
      <c r="Q131" s="22"/>
      <c r="R131" s="22"/>
    </row>
    <row r="132" spans="1:18" s="21" customFormat="1" ht="14.25" customHeight="1">
      <c r="A132" s="352" t="s">
        <v>336</v>
      </c>
      <c r="B132" s="353"/>
      <c r="C132" s="353"/>
      <c r="D132" s="353"/>
      <c r="E132" s="353"/>
      <c r="F132" s="353"/>
      <c r="G132" s="353"/>
      <c r="H132" s="353"/>
      <c r="I132" s="354"/>
      <c r="J132" s="89">
        <f>SUM(H100:H128)-B130</f>
        <v>734.41999999999973</v>
      </c>
      <c r="K132" s="90" t="s">
        <v>9</v>
      </c>
      <c r="L132" s="98"/>
      <c r="M132" s="99"/>
      <c r="O132" s="22"/>
      <c r="P132" s="22"/>
      <c r="Q132" s="22"/>
      <c r="R132" s="22"/>
    </row>
    <row r="133" spans="1:18" s="21" customFormat="1" ht="15">
      <c r="A133" s="71"/>
      <c r="B133" s="32"/>
      <c r="C133" s="33"/>
      <c r="D133" s="29"/>
      <c r="E133" s="29"/>
      <c r="F133" s="22"/>
      <c r="G133" s="29"/>
      <c r="H133" s="31"/>
      <c r="I133" s="31"/>
      <c r="J133" s="30"/>
      <c r="K133" s="31"/>
      <c r="L133" s="22"/>
      <c r="M133" s="22"/>
      <c r="O133" s="22"/>
      <c r="P133" s="22"/>
      <c r="Q133" s="22"/>
      <c r="R133" s="22"/>
    </row>
    <row r="134" spans="1:18" s="21" customFormat="1" ht="15">
      <c r="A134" s="355" t="s">
        <v>337</v>
      </c>
      <c r="B134" s="356"/>
      <c r="C134" s="356"/>
      <c r="D134" s="356"/>
      <c r="E134" s="356"/>
      <c r="F134" s="356"/>
      <c r="G134" s="356"/>
      <c r="H134" s="356"/>
      <c r="I134" s="357"/>
      <c r="J134" s="96">
        <v>712.87</v>
      </c>
      <c r="K134" s="103" t="s">
        <v>9</v>
      </c>
      <c r="L134" s="97"/>
      <c r="M134" s="73"/>
      <c r="O134" s="22"/>
      <c r="P134" s="22"/>
      <c r="Q134" s="22"/>
      <c r="R134" s="22"/>
    </row>
    <row r="135" spans="1:18" s="21" customFormat="1" ht="15">
      <c r="A135" s="358" t="s">
        <v>338</v>
      </c>
      <c r="B135" s="359"/>
      <c r="C135" s="359"/>
      <c r="D135" s="359"/>
      <c r="E135" s="359"/>
      <c r="F135" s="359"/>
      <c r="G135" s="359"/>
      <c r="H135" s="359"/>
      <c r="I135" s="360"/>
      <c r="J135" s="101">
        <f>J132-J134</f>
        <v>21.549999999999727</v>
      </c>
      <c r="K135" s="104" t="s">
        <v>9</v>
      </c>
      <c r="L135" s="94"/>
      <c r="M135" s="95"/>
      <c r="O135" s="22"/>
      <c r="P135" s="22"/>
      <c r="Q135" s="22"/>
      <c r="R135" s="22"/>
    </row>
    <row r="136" spans="1:18" s="21" customFormat="1" ht="15">
      <c r="A136" s="344" t="s">
        <v>339</v>
      </c>
      <c r="B136" s="345"/>
      <c r="C136" s="345"/>
      <c r="D136" s="345"/>
      <c r="E136" s="345"/>
      <c r="F136" s="345"/>
      <c r="G136" s="345"/>
      <c r="H136" s="345"/>
      <c r="I136" s="346"/>
      <c r="J136" s="91">
        <f>J134+J135</f>
        <v>734.41999999999973</v>
      </c>
      <c r="K136" s="103" t="s">
        <v>9</v>
      </c>
      <c r="L136" s="100"/>
      <c r="M136" s="93"/>
      <c r="O136" s="22"/>
      <c r="P136" s="22"/>
      <c r="Q136" s="22"/>
      <c r="R136" s="22"/>
    </row>
    <row r="137" spans="1:18" s="21" customFormat="1" ht="15">
      <c r="A137" s="22"/>
      <c r="B137" s="32"/>
      <c r="C137" s="33"/>
      <c r="D137" s="29"/>
      <c r="E137" s="29"/>
      <c r="F137" s="22"/>
      <c r="G137" s="29"/>
      <c r="H137" s="31"/>
      <c r="I137" s="31"/>
      <c r="J137" s="30"/>
      <c r="K137" s="31"/>
      <c r="L137" s="22"/>
      <c r="M137" s="22"/>
      <c r="O137" s="22"/>
      <c r="P137" s="22"/>
      <c r="Q137" s="22"/>
      <c r="R137" s="22"/>
    </row>
    <row r="138" spans="1:18" s="129" customFormat="1" ht="15">
      <c r="A138" s="397" t="s">
        <v>434</v>
      </c>
      <c r="B138" s="398"/>
      <c r="C138" s="398"/>
      <c r="D138" s="398"/>
      <c r="E138" s="398"/>
      <c r="F138" s="398"/>
      <c r="G138" s="398"/>
      <c r="H138" s="398"/>
      <c r="I138" s="398"/>
      <c r="J138" s="398"/>
      <c r="K138" s="398"/>
      <c r="L138" s="398"/>
      <c r="M138" s="398"/>
      <c r="O138" s="22"/>
      <c r="P138" s="22"/>
      <c r="Q138" s="22"/>
      <c r="R138" s="22"/>
    </row>
    <row r="139" spans="1:18" s="129" customFormat="1" ht="15">
      <c r="A139" s="399" t="s">
        <v>435</v>
      </c>
      <c r="B139" s="400"/>
      <c r="C139" s="400"/>
      <c r="D139" s="400"/>
      <c r="E139" s="400"/>
      <c r="F139" s="400"/>
      <c r="G139" s="400"/>
      <c r="H139" s="400"/>
      <c r="I139" s="400"/>
      <c r="J139" s="400"/>
      <c r="K139" s="400"/>
      <c r="L139" s="400"/>
      <c r="M139" s="401"/>
      <c r="O139" s="22"/>
      <c r="P139" s="22"/>
      <c r="Q139" s="22"/>
      <c r="R139" s="22"/>
    </row>
    <row r="140" spans="1:18" s="129" customFormat="1" ht="15">
      <c r="A140" s="22"/>
      <c r="B140" s="32"/>
      <c r="C140" s="33"/>
      <c r="D140" s="29"/>
      <c r="E140" s="29"/>
      <c r="F140" s="22"/>
      <c r="G140" s="29"/>
      <c r="H140" s="31"/>
      <c r="I140" s="31"/>
      <c r="J140" s="30"/>
      <c r="K140" s="31"/>
      <c r="L140" s="22"/>
      <c r="M140" s="22"/>
      <c r="O140" s="22"/>
      <c r="P140" s="22"/>
      <c r="Q140" s="22"/>
      <c r="R140" s="22"/>
    </row>
    <row r="141" spans="1:18" s="129" customFormat="1" ht="15" customHeight="1">
      <c r="A141" s="22"/>
      <c r="B141" s="350" t="s">
        <v>395</v>
      </c>
      <c r="C141" s="351"/>
      <c r="D141" s="29"/>
      <c r="E141" s="29"/>
      <c r="F141" s="22"/>
      <c r="G141" s="29"/>
      <c r="H141" s="31"/>
      <c r="I141" s="31"/>
      <c r="J141" s="30"/>
      <c r="K141" s="31"/>
      <c r="L141" s="22"/>
      <c r="M141" s="22"/>
      <c r="O141" s="22"/>
      <c r="P141" s="22"/>
      <c r="Q141" s="22"/>
      <c r="R141" s="22"/>
    </row>
    <row r="142" spans="1:18" s="129" customFormat="1" ht="15" customHeight="1">
      <c r="A142" s="268" t="s">
        <v>369</v>
      </c>
      <c r="B142" s="218">
        <v>9.8000000000000007</v>
      </c>
      <c r="C142" s="236" t="s">
        <v>9</v>
      </c>
      <c r="D142" s="267"/>
      <c r="E142" s="267"/>
      <c r="F142" s="267"/>
      <c r="G142" s="267"/>
      <c r="H142" s="267"/>
      <c r="I142" s="267"/>
      <c r="J142" s="267"/>
      <c r="K142" s="267"/>
      <c r="L142" s="267"/>
      <c r="M142" s="267"/>
      <c r="O142" s="22"/>
      <c r="P142" s="22"/>
      <c r="Q142" s="22"/>
      <c r="R142" s="22"/>
    </row>
    <row r="143" spans="1:18" s="129" customFormat="1" ht="15" customHeight="1">
      <c r="A143" s="255" t="s">
        <v>436</v>
      </c>
      <c r="B143" s="217">
        <v>14</v>
      </c>
      <c r="C143" s="238" t="s">
        <v>9</v>
      </c>
      <c r="D143" s="267"/>
      <c r="E143" s="267"/>
      <c r="F143" s="267"/>
      <c r="G143" s="267"/>
      <c r="H143" s="267"/>
      <c r="I143" s="267"/>
      <c r="J143" s="267"/>
      <c r="K143" s="267"/>
      <c r="L143" s="267"/>
      <c r="M143" s="267"/>
      <c r="O143" s="22"/>
      <c r="P143" s="22"/>
      <c r="Q143" s="22"/>
      <c r="R143" s="22"/>
    </row>
    <row r="144" spans="1:18" s="129" customFormat="1" ht="15" customHeight="1">
      <c r="A144" s="269" t="s">
        <v>437</v>
      </c>
      <c r="B144" s="218">
        <v>2.5499999999999998</v>
      </c>
      <c r="C144" s="236" t="s">
        <v>9</v>
      </c>
      <c r="D144" s="267"/>
      <c r="E144" s="267"/>
      <c r="F144" s="267"/>
      <c r="G144" s="267"/>
      <c r="H144" s="267"/>
      <c r="I144" s="267"/>
      <c r="J144" s="267"/>
      <c r="K144" s="267"/>
      <c r="L144" s="267"/>
      <c r="M144" s="267"/>
      <c r="O144" s="22"/>
      <c r="P144" s="22"/>
      <c r="Q144" s="22"/>
      <c r="R144" s="22"/>
    </row>
    <row r="145" spans="1:18" s="129" customFormat="1" ht="15" customHeight="1">
      <c r="A145" s="255" t="s">
        <v>438</v>
      </c>
      <c r="B145" s="217">
        <v>23.84</v>
      </c>
      <c r="C145" s="238" t="s">
        <v>9</v>
      </c>
      <c r="D145" s="267"/>
      <c r="E145" s="267"/>
      <c r="F145" s="267"/>
      <c r="G145" s="267"/>
      <c r="H145" s="267"/>
      <c r="I145" s="267"/>
      <c r="J145" s="267"/>
      <c r="K145" s="267"/>
      <c r="L145" s="267"/>
      <c r="M145" s="267"/>
      <c r="O145" s="22"/>
      <c r="P145" s="22"/>
      <c r="Q145" s="22"/>
      <c r="R145" s="22"/>
    </row>
    <row r="146" spans="1:18" s="129" customFormat="1" ht="15" customHeight="1">
      <c r="A146" s="269" t="s">
        <v>439</v>
      </c>
      <c r="B146" s="218">
        <v>2.5499999999999998</v>
      </c>
      <c r="C146" s="236" t="s">
        <v>9</v>
      </c>
      <c r="D146" s="267"/>
      <c r="E146" s="267"/>
      <c r="F146" s="267"/>
      <c r="G146" s="267"/>
      <c r="H146" s="267"/>
      <c r="I146" s="267"/>
      <c r="J146" s="267"/>
      <c r="K146" s="267"/>
      <c r="L146" s="267"/>
      <c r="M146" s="267"/>
      <c r="O146" s="22"/>
      <c r="P146" s="22"/>
      <c r="Q146" s="22"/>
      <c r="R146" s="22"/>
    </row>
    <row r="147" spans="1:18" s="129" customFormat="1" ht="15" customHeight="1">
      <c r="A147" s="255" t="s">
        <v>369</v>
      </c>
      <c r="B147" s="217">
        <v>9.1</v>
      </c>
      <c r="C147" s="238" t="s">
        <v>9</v>
      </c>
      <c r="D147" s="267"/>
      <c r="E147" s="267"/>
      <c r="F147" s="267"/>
      <c r="G147" s="267"/>
      <c r="H147" s="267"/>
      <c r="I147" s="267"/>
      <c r="J147" s="267"/>
      <c r="K147" s="267"/>
      <c r="L147" s="267"/>
      <c r="M147" s="267"/>
      <c r="O147" s="22"/>
      <c r="P147" s="22"/>
      <c r="Q147" s="22"/>
      <c r="R147" s="22"/>
    </row>
    <row r="148" spans="1:18" s="129" customFormat="1" ht="15" customHeight="1">
      <c r="A148" s="255" t="s">
        <v>361</v>
      </c>
      <c r="B148" s="217">
        <v>6.47</v>
      </c>
      <c r="C148" s="238" t="s">
        <v>9</v>
      </c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O148" s="22"/>
      <c r="P148" s="22"/>
      <c r="Q148" s="22"/>
      <c r="R148" s="22"/>
    </row>
    <row r="149" spans="1:18" s="129" customFormat="1" ht="15" customHeight="1">
      <c r="A149" s="269" t="s">
        <v>367</v>
      </c>
      <c r="B149" s="218">
        <v>20.47</v>
      </c>
      <c r="C149" s="236" t="s">
        <v>9</v>
      </c>
      <c r="D149" s="267"/>
      <c r="E149" s="267"/>
      <c r="F149" s="267"/>
      <c r="G149" s="267"/>
      <c r="H149" s="267"/>
      <c r="I149" s="267"/>
      <c r="J149" s="267"/>
      <c r="K149" s="267"/>
      <c r="L149" s="267"/>
      <c r="M149" s="267"/>
      <c r="O149" s="22"/>
      <c r="P149" s="22"/>
      <c r="Q149" s="22"/>
      <c r="R149" s="22"/>
    </row>
    <row r="150" spans="1:18" s="129" customFormat="1" ht="15" customHeight="1">
      <c r="A150" s="255" t="s">
        <v>440</v>
      </c>
      <c r="B150" s="217">
        <v>46.13</v>
      </c>
      <c r="C150" s="238" t="s">
        <v>9</v>
      </c>
      <c r="D150" s="267"/>
      <c r="E150" s="267"/>
      <c r="F150" s="267"/>
      <c r="G150" s="267"/>
      <c r="H150" s="267"/>
      <c r="I150" s="267"/>
      <c r="J150" s="267"/>
      <c r="K150" s="267"/>
      <c r="L150" s="267"/>
      <c r="M150" s="267"/>
      <c r="O150" s="22"/>
      <c r="P150" s="22"/>
      <c r="Q150" s="22"/>
      <c r="R150" s="22"/>
    </row>
    <row r="151" spans="1:18" s="129" customFormat="1" ht="15" customHeight="1">
      <c r="A151" s="269" t="s">
        <v>369</v>
      </c>
      <c r="B151" s="218">
        <v>9.8000000000000007</v>
      </c>
      <c r="C151" s="236" t="s">
        <v>9</v>
      </c>
      <c r="D151" s="267"/>
      <c r="E151" s="267"/>
      <c r="F151" s="267"/>
      <c r="G151" s="267"/>
      <c r="H151" s="267"/>
      <c r="I151" s="267"/>
      <c r="J151" s="267"/>
      <c r="K151" s="267"/>
      <c r="L151" s="267"/>
      <c r="M151" s="267"/>
      <c r="O151" s="22"/>
      <c r="P151" s="22"/>
      <c r="Q151" s="22"/>
      <c r="R151" s="22"/>
    </row>
    <row r="152" spans="1:18" s="129" customFormat="1" ht="15" customHeight="1">
      <c r="A152" s="255" t="s">
        <v>377</v>
      </c>
      <c r="B152" s="217">
        <v>2.3199999999999998</v>
      </c>
      <c r="C152" s="238" t="s">
        <v>9</v>
      </c>
      <c r="D152" s="267"/>
      <c r="E152" s="267"/>
      <c r="F152" s="267"/>
      <c r="G152" s="267"/>
      <c r="H152" s="267"/>
      <c r="I152" s="267"/>
      <c r="J152" s="267"/>
      <c r="K152" s="267"/>
      <c r="L152" s="267"/>
      <c r="M152" s="267"/>
      <c r="O152" s="22"/>
      <c r="P152" s="22"/>
      <c r="Q152" s="22"/>
      <c r="R152" s="22"/>
    </row>
    <row r="153" spans="1:18" s="129" customFormat="1" ht="15" customHeight="1">
      <c r="A153" s="269" t="s">
        <v>441</v>
      </c>
      <c r="B153" s="218">
        <v>3.04</v>
      </c>
      <c r="C153" s="236" t="s">
        <v>9</v>
      </c>
      <c r="D153" s="267"/>
      <c r="E153" s="267"/>
      <c r="F153" s="267"/>
      <c r="G153" s="267"/>
      <c r="H153" s="267"/>
      <c r="I153" s="267"/>
      <c r="J153" s="267"/>
      <c r="K153" s="267"/>
      <c r="L153" s="267"/>
      <c r="M153" s="267"/>
      <c r="O153" s="22"/>
      <c r="P153" s="22"/>
      <c r="Q153" s="22"/>
      <c r="R153" s="22"/>
    </row>
    <row r="154" spans="1:18" s="129" customFormat="1" ht="15" customHeight="1">
      <c r="A154" s="255" t="s">
        <v>442</v>
      </c>
      <c r="B154" s="217">
        <v>9.1</v>
      </c>
      <c r="C154" s="238" t="s">
        <v>9</v>
      </c>
      <c r="D154" s="267"/>
      <c r="E154" s="267"/>
      <c r="F154" s="267"/>
      <c r="G154" s="267"/>
      <c r="H154" s="267"/>
      <c r="I154" s="267"/>
      <c r="J154" s="267"/>
      <c r="K154" s="267"/>
      <c r="L154" s="267"/>
      <c r="M154" s="267"/>
      <c r="O154" s="22"/>
      <c r="P154" s="22"/>
      <c r="Q154" s="22"/>
      <c r="R154" s="22"/>
    </row>
    <row r="155" spans="1:18" s="129" customFormat="1" ht="15" customHeight="1">
      <c r="A155" s="269" t="s">
        <v>374</v>
      </c>
      <c r="B155" s="218">
        <v>9.1</v>
      </c>
      <c r="C155" s="236" t="s">
        <v>9</v>
      </c>
      <c r="D155" s="267"/>
      <c r="E155" s="267"/>
      <c r="F155" s="267"/>
      <c r="G155" s="267"/>
      <c r="H155" s="267"/>
      <c r="I155" s="267"/>
      <c r="J155" s="267"/>
      <c r="K155" s="267"/>
      <c r="L155" s="267"/>
      <c r="M155" s="267"/>
      <c r="O155" s="22"/>
      <c r="P155" s="22"/>
      <c r="Q155" s="22"/>
      <c r="R155" s="22"/>
    </row>
    <row r="156" spans="1:18" s="129" customFormat="1" ht="15" customHeight="1">
      <c r="A156" s="255" t="s">
        <v>443</v>
      </c>
      <c r="B156" s="217">
        <v>20.3</v>
      </c>
      <c r="C156" s="238" t="s">
        <v>9</v>
      </c>
      <c r="D156" s="267"/>
      <c r="E156" s="267"/>
      <c r="F156" s="267"/>
      <c r="G156" s="267"/>
      <c r="H156" s="267"/>
      <c r="I156" s="267"/>
      <c r="J156" s="267"/>
      <c r="K156" s="267"/>
      <c r="L156" s="267"/>
      <c r="M156" s="267"/>
      <c r="O156" s="22"/>
      <c r="P156" s="22"/>
      <c r="Q156" s="22"/>
      <c r="R156" s="22"/>
    </row>
    <row r="157" spans="1:18" s="129" customFormat="1" ht="15" customHeight="1">
      <c r="A157" s="269" t="s">
        <v>371</v>
      </c>
      <c r="B157" s="218">
        <v>10.15</v>
      </c>
      <c r="C157" s="236" t="s">
        <v>9</v>
      </c>
      <c r="D157" s="267"/>
      <c r="E157" s="267"/>
      <c r="F157" s="267"/>
      <c r="G157" s="267"/>
      <c r="H157" s="267"/>
      <c r="I157" s="267"/>
      <c r="J157" s="267"/>
      <c r="K157" s="267"/>
      <c r="L157" s="267"/>
      <c r="M157" s="267"/>
      <c r="O157" s="22"/>
      <c r="P157" s="22"/>
      <c r="Q157" s="22"/>
      <c r="R157" s="22"/>
    </row>
    <row r="158" spans="1:18" s="129" customFormat="1" ht="15" customHeight="1">
      <c r="A158" s="255" t="s">
        <v>444</v>
      </c>
      <c r="B158" s="217">
        <v>5.95</v>
      </c>
      <c r="C158" s="238" t="s">
        <v>9</v>
      </c>
      <c r="D158" s="267"/>
      <c r="E158" s="267"/>
      <c r="F158" s="267"/>
      <c r="G158" s="267"/>
      <c r="H158" s="267"/>
      <c r="I158" s="267"/>
      <c r="J158" s="267"/>
      <c r="K158" s="267"/>
      <c r="L158" s="267"/>
      <c r="M158" s="267"/>
      <c r="O158" s="22"/>
      <c r="P158" s="22"/>
      <c r="Q158" s="22"/>
      <c r="R158" s="22"/>
    </row>
    <row r="159" spans="1:18" s="129" customFormat="1" ht="15" customHeight="1">
      <c r="A159" s="269" t="s">
        <v>445</v>
      </c>
      <c r="B159" s="218">
        <v>5.04</v>
      </c>
      <c r="C159" s="236" t="s">
        <v>9</v>
      </c>
      <c r="D159" s="267"/>
      <c r="E159" s="267"/>
      <c r="F159" s="267"/>
      <c r="G159" s="267"/>
      <c r="H159" s="267"/>
      <c r="I159" s="267"/>
      <c r="J159" s="267"/>
      <c r="K159" s="267"/>
      <c r="L159" s="267"/>
      <c r="M159" s="267"/>
      <c r="O159" s="22"/>
      <c r="P159" s="22"/>
      <c r="Q159" s="22"/>
      <c r="R159" s="22"/>
    </row>
    <row r="160" spans="1:18" s="129" customFormat="1" ht="15" customHeight="1">
      <c r="A160" s="255" t="s">
        <v>379</v>
      </c>
      <c r="B160" s="217">
        <v>5.04</v>
      </c>
      <c r="C160" s="238" t="s">
        <v>9</v>
      </c>
      <c r="D160" s="267"/>
      <c r="E160" s="267"/>
      <c r="F160" s="267"/>
      <c r="G160" s="267"/>
      <c r="H160" s="267"/>
      <c r="I160" s="267"/>
      <c r="J160" s="267"/>
      <c r="K160" s="267"/>
      <c r="L160" s="267"/>
      <c r="M160" s="267"/>
      <c r="O160" s="22"/>
      <c r="P160" s="22"/>
      <c r="Q160" s="22"/>
      <c r="R160" s="22"/>
    </row>
    <row r="161" spans="1:18" s="129" customFormat="1" ht="15" customHeight="1">
      <c r="A161" s="269" t="s">
        <v>446</v>
      </c>
      <c r="B161" s="218">
        <v>2.9</v>
      </c>
      <c r="C161" s="236" t="s">
        <v>9</v>
      </c>
      <c r="D161" s="267"/>
      <c r="E161" s="267"/>
      <c r="F161" s="267"/>
      <c r="G161" s="267"/>
      <c r="H161" s="267"/>
      <c r="I161" s="267"/>
      <c r="J161" s="267"/>
      <c r="K161" s="267"/>
      <c r="L161" s="267"/>
      <c r="M161" s="267"/>
      <c r="O161" s="22"/>
      <c r="P161" s="22"/>
      <c r="Q161" s="22"/>
      <c r="R161" s="22"/>
    </row>
    <row r="162" spans="1:18" s="129" customFormat="1" ht="15" customHeight="1">
      <c r="A162" s="255" t="s">
        <v>447</v>
      </c>
      <c r="B162" s="217">
        <v>3.64</v>
      </c>
      <c r="C162" s="238" t="s">
        <v>9</v>
      </c>
      <c r="D162" s="267"/>
      <c r="E162" s="267"/>
      <c r="F162" s="267"/>
      <c r="G162" s="267"/>
      <c r="H162" s="267"/>
      <c r="I162" s="267"/>
      <c r="J162" s="267"/>
      <c r="K162" s="267"/>
      <c r="L162" s="267"/>
      <c r="M162" s="267"/>
      <c r="O162" s="22"/>
      <c r="P162" s="22"/>
      <c r="Q162" s="22"/>
      <c r="R162" s="22"/>
    </row>
    <row r="163" spans="1:18" s="129" customFormat="1" ht="15" customHeight="1">
      <c r="A163" s="269" t="s">
        <v>383</v>
      </c>
      <c r="B163" s="218">
        <v>4.5</v>
      </c>
      <c r="C163" s="236" t="s">
        <v>9</v>
      </c>
      <c r="D163" s="267"/>
      <c r="E163" s="267"/>
      <c r="F163" s="267"/>
      <c r="G163" s="267"/>
      <c r="H163" s="267"/>
      <c r="I163" s="267"/>
      <c r="J163" s="267"/>
      <c r="K163" s="267"/>
      <c r="L163" s="267"/>
      <c r="M163" s="267"/>
      <c r="O163" s="22"/>
      <c r="P163" s="22"/>
      <c r="Q163" s="22"/>
      <c r="R163" s="22"/>
    </row>
    <row r="164" spans="1:18" s="129" customFormat="1" ht="15" customHeight="1">
      <c r="A164" s="255" t="s">
        <v>448</v>
      </c>
      <c r="B164" s="217">
        <v>7.8</v>
      </c>
      <c r="C164" s="238" t="s">
        <v>9</v>
      </c>
      <c r="D164" s="267"/>
      <c r="E164" s="267"/>
      <c r="F164" s="267"/>
      <c r="G164" s="267"/>
      <c r="H164" s="267"/>
      <c r="I164" s="267"/>
      <c r="J164" s="267"/>
      <c r="K164" s="267"/>
      <c r="L164" s="267"/>
      <c r="M164" s="267"/>
      <c r="O164" s="22"/>
      <c r="P164" s="22"/>
      <c r="Q164" s="22"/>
      <c r="R164" s="22"/>
    </row>
    <row r="165" spans="1:18" s="129" customFormat="1" ht="15" customHeight="1">
      <c r="A165" s="263" t="s">
        <v>449</v>
      </c>
      <c r="B165" s="219">
        <f>1.04+1+1</f>
        <v>3.04</v>
      </c>
      <c r="C165" s="237" t="s">
        <v>9</v>
      </c>
      <c r="D165" s="267"/>
      <c r="E165" s="267"/>
      <c r="F165" s="267"/>
      <c r="G165" s="267"/>
      <c r="H165" s="267"/>
      <c r="I165" s="267"/>
      <c r="J165" s="267"/>
      <c r="K165" s="267"/>
      <c r="L165" s="267"/>
      <c r="M165" s="267"/>
      <c r="O165" s="22"/>
      <c r="P165" s="22"/>
      <c r="Q165" s="22"/>
      <c r="R165" s="22"/>
    </row>
    <row r="166" spans="1:18" s="129" customFormat="1" ht="15" customHeight="1">
      <c r="A166" s="267"/>
      <c r="B166" s="267"/>
      <c r="C166" s="267"/>
      <c r="D166" s="267"/>
      <c r="E166" s="267"/>
      <c r="F166" s="267"/>
      <c r="G166" s="267"/>
      <c r="H166" s="267"/>
      <c r="I166" s="267"/>
      <c r="J166" s="267"/>
      <c r="K166" s="267"/>
      <c r="L166" s="267"/>
      <c r="M166" s="267"/>
      <c r="O166" s="22"/>
      <c r="P166" s="22"/>
      <c r="Q166" s="22"/>
      <c r="R166" s="22"/>
    </row>
    <row r="167" spans="1:18" s="129" customFormat="1" ht="15" customHeight="1">
      <c r="A167" s="352" t="s">
        <v>336</v>
      </c>
      <c r="B167" s="353"/>
      <c r="C167" s="353"/>
      <c r="D167" s="353"/>
      <c r="E167" s="353"/>
      <c r="F167" s="353"/>
      <c r="G167" s="353"/>
      <c r="H167" s="353"/>
      <c r="I167" s="354"/>
      <c r="J167" s="89">
        <f>SUM(B142:B165)</f>
        <v>236.62999999999997</v>
      </c>
      <c r="K167" s="90" t="s">
        <v>9</v>
      </c>
      <c r="L167" s="98"/>
      <c r="M167" s="99"/>
      <c r="O167" s="22"/>
      <c r="P167" s="22"/>
      <c r="Q167" s="22"/>
      <c r="R167" s="22"/>
    </row>
    <row r="168" spans="1:18" s="129" customFormat="1" ht="15" customHeight="1">
      <c r="A168" s="71"/>
      <c r="B168" s="32"/>
      <c r="C168" s="33"/>
      <c r="D168" s="29"/>
      <c r="E168" s="29"/>
      <c r="F168" s="22"/>
      <c r="G168" s="29"/>
      <c r="H168" s="31"/>
      <c r="I168" s="31"/>
      <c r="J168" s="30"/>
      <c r="K168" s="31"/>
      <c r="L168" s="22"/>
      <c r="M168" s="22"/>
      <c r="O168" s="22"/>
      <c r="P168" s="22"/>
      <c r="Q168" s="22"/>
      <c r="R168" s="22"/>
    </row>
    <row r="169" spans="1:18" s="129" customFormat="1" ht="15" customHeight="1">
      <c r="A169" s="355" t="s">
        <v>337</v>
      </c>
      <c r="B169" s="356"/>
      <c r="C169" s="356"/>
      <c r="D169" s="356"/>
      <c r="E169" s="356"/>
      <c r="F169" s="356"/>
      <c r="G169" s="356"/>
      <c r="H169" s="356"/>
      <c r="I169" s="357"/>
      <c r="J169" s="96">
        <v>0</v>
      </c>
      <c r="K169" s="103" t="s">
        <v>9</v>
      </c>
      <c r="L169" s="97"/>
      <c r="M169" s="73"/>
      <c r="O169" s="22"/>
      <c r="P169" s="22"/>
      <c r="Q169" s="22"/>
      <c r="R169" s="22"/>
    </row>
    <row r="170" spans="1:18" s="129" customFormat="1" ht="15" customHeight="1">
      <c r="A170" s="358" t="s">
        <v>338</v>
      </c>
      <c r="B170" s="359"/>
      <c r="C170" s="359"/>
      <c r="D170" s="359"/>
      <c r="E170" s="359"/>
      <c r="F170" s="359"/>
      <c r="G170" s="359"/>
      <c r="H170" s="359"/>
      <c r="I170" s="360"/>
      <c r="J170" s="101">
        <f>J167-J169</f>
        <v>236.62999999999997</v>
      </c>
      <c r="K170" s="104" t="s">
        <v>9</v>
      </c>
      <c r="L170" s="94"/>
      <c r="M170" s="95"/>
      <c r="O170" s="22"/>
      <c r="P170" s="22"/>
      <c r="Q170" s="22"/>
      <c r="R170" s="22"/>
    </row>
    <row r="171" spans="1:18" s="129" customFormat="1" ht="15" customHeight="1">
      <c r="A171" s="344" t="s">
        <v>339</v>
      </c>
      <c r="B171" s="345"/>
      <c r="C171" s="345"/>
      <c r="D171" s="345"/>
      <c r="E171" s="345"/>
      <c r="F171" s="345"/>
      <c r="G171" s="345"/>
      <c r="H171" s="345"/>
      <c r="I171" s="346"/>
      <c r="J171" s="91">
        <f>J169+J170</f>
        <v>236.62999999999997</v>
      </c>
      <c r="K171" s="103" t="s">
        <v>9</v>
      </c>
      <c r="L171" s="100"/>
      <c r="M171" s="93"/>
      <c r="O171" s="22"/>
      <c r="P171" s="22"/>
      <c r="Q171" s="22"/>
      <c r="R171" s="22"/>
    </row>
    <row r="172" spans="1:18" s="129" customFormat="1" ht="15" customHeight="1">
      <c r="A172" s="267"/>
      <c r="B172" s="267"/>
      <c r="C172" s="267"/>
      <c r="D172" s="267"/>
      <c r="E172" s="267"/>
      <c r="F172" s="267"/>
      <c r="G172" s="267"/>
      <c r="H172" s="267"/>
      <c r="I172" s="267"/>
      <c r="J172" s="267"/>
      <c r="K172" s="267"/>
      <c r="L172" s="267"/>
      <c r="M172" s="267"/>
      <c r="O172" s="22"/>
      <c r="P172" s="22"/>
      <c r="Q172" s="22"/>
      <c r="R172" s="22"/>
    </row>
    <row r="173" spans="1:18" s="129" customFormat="1" ht="15" customHeight="1">
      <c r="A173" s="347" t="s">
        <v>450</v>
      </c>
      <c r="B173" s="348"/>
      <c r="C173" s="348"/>
      <c r="D173" s="348"/>
      <c r="E173" s="348"/>
      <c r="F173" s="348"/>
      <c r="G173" s="348"/>
      <c r="H173" s="348"/>
      <c r="I173" s="348"/>
      <c r="J173" s="348"/>
      <c r="K173" s="348"/>
      <c r="L173" s="348"/>
      <c r="M173" s="349"/>
      <c r="O173" s="22"/>
      <c r="P173" s="22"/>
      <c r="Q173" s="22"/>
      <c r="R173" s="22"/>
    </row>
    <row r="174" spans="1:18" s="129" customFormat="1" ht="15" customHeight="1">
      <c r="A174" s="267"/>
      <c r="B174" s="267"/>
      <c r="C174" s="267"/>
      <c r="D174" s="267"/>
      <c r="E174" s="267"/>
      <c r="F174" s="267"/>
      <c r="G174" s="267"/>
      <c r="H174" s="267"/>
      <c r="I174" s="267"/>
      <c r="J174" s="267"/>
      <c r="K174" s="267"/>
      <c r="L174" s="267"/>
      <c r="M174" s="267"/>
      <c r="O174" s="22"/>
      <c r="P174" s="22"/>
      <c r="Q174" s="22"/>
      <c r="R174" s="22"/>
    </row>
    <row r="175" spans="1:18" s="129" customFormat="1" ht="15" customHeight="1">
      <c r="A175" s="267"/>
      <c r="B175" s="365" t="s">
        <v>395</v>
      </c>
      <c r="C175" s="366"/>
      <c r="D175" s="267"/>
      <c r="E175" s="267"/>
      <c r="F175" s="267"/>
      <c r="G175" s="267"/>
      <c r="H175" s="267"/>
      <c r="I175" s="267"/>
      <c r="J175" s="267"/>
      <c r="K175" s="267"/>
      <c r="L175" s="267"/>
      <c r="M175" s="267"/>
      <c r="O175" s="22"/>
      <c r="P175" s="22"/>
      <c r="Q175" s="22"/>
      <c r="R175" s="22"/>
    </row>
    <row r="176" spans="1:18" s="129" customFormat="1" ht="15" customHeight="1">
      <c r="A176" s="255" t="s">
        <v>451</v>
      </c>
      <c r="B176" s="217">
        <v>11.4488</v>
      </c>
      <c r="C176" s="238" t="s">
        <v>9</v>
      </c>
      <c r="D176" s="267"/>
      <c r="E176" s="267"/>
      <c r="F176" s="267"/>
      <c r="G176" s="267"/>
      <c r="H176" s="267"/>
      <c r="I176" s="267"/>
      <c r="J176" s="267"/>
      <c r="K176" s="267"/>
      <c r="L176" s="267"/>
      <c r="M176" s="267"/>
      <c r="O176" s="22"/>
      <c r="P176" s="22"/>
      <c r="Q176" s="22"/>
      <c r="R176" s="22"/>
    </row>
    <row r="177" spans="1:18" s="129" customFormat="1" ht="15" customHeight="1">
      <c r="A177" s="269" t="s">
        <v>452</v>
      </c>
      <c r="B177" s="218">
        <v>14.35</v>
      </c>
      <c r="C177" s="236" t="s">
        <v>9</v>
      </c>
      <c r="D177" s="267"/>
      <c r="E177" s="267"/>
      <c r="F177" s="267"/>
      <c r="G177" s="267"/>
      <c r="H177" s="267"/>
      <c r="I177" s="267"/>
      <c r="J177" s="267"/>
      <c r="K177" s="267"/>
      <c r="L177" s="267"/>
      <c r="M177" s="267"/>
      <c r="O177" s="22"/>
      <c r="P177" s="22"/>
      <c r="Q177" s="22"/>
      <c r="R177" s="22"/>
    </row>
    <row r="178" spans="1:18" s="129" customFormat="1" ht="15" customHeight="1">
      <c r="A178" s="255" t="s">
        <v>453</v>
      </c>
      <c r="B178" s="217">
        <f>40.2983+0.7755</f>
        <v>41.073799999999999</v>
      </c>
      <c r="C178" s="238" t="s">
        <v>9</v>
      </c>
      <c r="D178" s="267"/>
      <c r="E178" s="267"/>
      <c r="F178" s="267"/>
      <c r="G178" s="267"/>
      <c r="H178" s="267"/>
      <c r="I178" s="267"/>
      <c r="J178" s="267"/>
      <c r="K178" s="267"/>
      <c r="L178" s="267"/>
      <c r="M178" s="267"/>
      <c r="O178" s="22"/>
      <c r="P178" s="22"/>
      <c r="Q178" s="22"/>
      <c r="R178" s="22"/>
    </row>
    <row r="179" spans="1:18" s="129" customFormat="1" ht="15" customHeight="1">
      <c r="A179" s="263" t="s">
        <v>454</v>
      </c>
      <c r="B179" s="219">
        <v>9.5299999999999994</v>
      </c>
      <c r="C179" s="237" t="s">
        <v>9</v>
      </c>
      <c r="D179" s="267"/>
      <c r="E179" s="267"/>
      <c r="F179" s="267"/>
      <c r="G179" s="267"/>
      <c r="H179" s="267"/>
      <c r="I179" s="267"/>
      <c r="J179" s="267"/>
      <c r="K179" s="267"/>
      <c r="L179" s="267"/>
      <c r="M179" s="267"/>
      <c r="O179" s="22"/>
      <c r="P179" s="22"/>
      <c r="Q179" s="22"/>
      <c r="R179" s="22"/>
    </row>
    <row r="180" spans="1:18" s="129" customFormat="1" ht="15" customHeight="1">
      <c r="A180" s="267"/>
      <c r="B180" s="267"/>
      <c r="C180" s="267"/>
      <c r="D180" s="267"/>
      <c r="E180" s="267"/>
      <c r="F180" s="267"/>
      <c r="G180" s="267"/>
      <c r="H180" s="267"/>
      <c r="I180" s="267"/>
      <c r="J180" s="267"/>
      <c r="K180" s="267"/>
      <c r="L180" s="267"/>
      <c r="M180" s="267"/>
      <c r="O180" s="22"/>
      <c r="P180" s="22"/>
      <c r="Q180" s="22"/>
      <c r="R180" s="22"/>
    </row>
    <row r="181" spans="1:18" s="129" customFormat="1" ht="15" customHeight="1">
      <c r="A181" s="352" t="s">
        <v>336</v>
      </c>
      <c r="B181" s="353"/>
      <c r="C181" s="353"/>
      <c r="D181" s="353"/>
      <c r="E181" s="353"/>
      <c r="F181" s="353"/>
      <c r="G181" s="353"/>
      <c r="H181" s="353"/>
      <c r="I181" s="354"/>
      <c r="J181" s="89">
        <f>SUM(B176:B179)</f>
        <v>76.402600000000007</v>
      </c>
      <c r="K181" s="90" t="s">
        <v>9</v>
      </c>
      <c r="L181" s="98"/>
      <c r="M181" s="99"/>
      <c r="O181" s="22"/>
      <c r="P181" s="22"/>
      <c r="Q181" s="22"/>
      <c r="R181" s="22"/>
    </row>
    <row r="182" spans="1:18" s="129" customFormat="1" ht="15" customHeight="1">
      <c r="A182" s="71"/>
      <c r="B182" s="32"/>
      <c r="C182" s="33"/>
      <c r="D182" s="29"/>
      <c r="E182" s="29"/>
      <c r="F182" s="22"/>
      <c r="G182" s="29"/>
      <c r="H182" s="31"/>
      <c r="I182" s="31"/>
      <c r="J182" s="30"/>
      <c r="K182" s="31"/>
      <c r="L182" s="22"/>
      <c r="M182" s="22"/>
      <c r="O182" s="22"/>
      <c r="P182" s="22"/>
      <c r="Q182" s="22"/>
      <c r="R182" s="22"/>
    </row>
    <row r="183" spans="1:18" s="129" customFormat="1" ht="15" customHeight="1">
      <c r="A183" s="355" t="s">
        <v>337</v>
      </c>
      <c r="B183" s="356"/>
      <c r="C183" s="356"/>
      <c r="D183" s="356"/>
      <c r="E183" s="356"/>
      <c r="F183" s="356"/>
      <c r="G183" s="356"/>
      <c r="H183" s="356"/>
      <c r="I183" s="357"/>
      <c r="J183" s="96">
        <v>0</v>
      </c>
      <c r="K183" s="103" t="s">
        <v>9</v>
      </c>
      <c r="L183" s="97"/>
      <c r="M183" s="73"/>
      <c r="O183" s="22"/>
      <c r="P183" s="22"/>
      <c r="Q183" s="22"/>
      <c r="R183" s="22"/>
    </row>
    <row r="184" spans="1:18" s="129" customFormat="1" ht="15" customHeight="1">
      <c r="A184" s="358" t="s">
        <v>338</v>
      </c>
      <c r="B184" s="359"/>
      <c r="C184" s="359"/>
      <c r="D184" s="359"/>
      <c r="E184" s="359"/>
      <c r="F184" s="359"/>
      <c r="G184" s="359"/>
      <c r="H184" s="359"/>
      <c r="I184" s="360"/>
      <c r="J184" s="101">
        <f>J181-J183</f>
        <v>76.402600000000007</v>
      </c>
      <c r="K184" s="104" t="s">
        <v>9</v>
      </c>
      <c r="L184" s="94"/>
      <c r="M184" s="95"/>
      <c r="O184" s="22"/>
      <c r="P184" s="22"/>
      <c r="Q184" s="22"/>
      <c r="R184" s="22"/>
    </row>
    <row r="185" spans="1:18" s="129" customFormat="1" ht="15" customHeight="1">
      <c r="A185" s="344" t="s">
        <v>339</v>
      </c>
      <c r="B185" s="345"/>
      <c r="C185" s="345"/>
      <c r="D185" s="345"/>
      <c r="E185" s="345"/>
      <c r="F185" s="345"/>
      <c r="G185" s="345"/>
      <c r="H185" s="345"/>
      <c r="I185" s="346"/>
      <c r="J185" s="91">
        <f>J183+J184</f>
        <v>76.402600000000007</v>
      </c>
      <c r="K185" s="103" t="s">
        <v>9</v>
      </c>
      <c r="L185" s="100"/>
      <c r="M185" s="93"/>
      <c r="O185" s="22"/>
      <c r="P185" s="22"/>
      <c r="Q185" s="22"/>
      <c r="R185" s="22"/>
    </row>
    <row r="186" spans="1:18" s="129" customFormat="1" ht="15" customHeight="1">
      <c r="A186" s="267"/>
      <c r="B186" s="267"/>
      <c r="C186" s="267"/>
      <c r="D186" s="267"/>
      <c r="E186" s="267"/>
      <c r="F186" s="267"/>
      <c r="G186" s="267"/>
      <c r="H186" s="267"/>
      <c r="I186" s="267"/>
      <c r="J186" s="267"/>
      <c r="K186" s="267"/>
      <c r="L186" s="267"/>
      <c r="M186" s="267"/>
      <c r="O186" s="22"/>
      <c r="P186" s="22"/>
      <c r="Q186" s="22"/>
      <c r="R186" s="22"/>
    </row>
    <row r="187" spans="1:18" ht="15">
      <c r="A187" s="397" t="s">
        <v>392</v>
      </c>
      <c r="B187" s="398"/>
      <c r="C187" s="398"/>
      <c r="D187" s="398"/>
      <c r="E187" s="398"/>
      <c r="F187" s="398"/>
      <c r="G187" s="398"/>
      <c r="H187" s="398"/>
      <c r="I187" s="398"/>
      <c r="J187" s="398"/>
      <c r="K187" s="398"/>
      <c r="L187" s="398"/>
      <c r="M187" s="398"/>
    </row>
    <row r="188" spans="1:18" ht="15" hidden="1">
      <c r="A188" s="347" t="s">
        <v>358</v>
      </c>
      <c r="B188" s="348"/>
      <c r="C188" s="348"/>
      <c r="D188" s="348"/>
      <c r="E188" s="348"/>
      <c r="F188" s="348"/>
      <c r="G188" s="348"/>
      <c r="H188" s="348"/>
      <c r="I188" s="348"/>
      <c r="J188" s="348"/>
      <c r="K188" s="348"/>
      <c r="L188" s="348"/>
      <c r="M188" s="349"/>
    </row>
    <row r="189" spans="1:18" ht="15" hidden="1">
      <c r="B189" s="27"/>
      <c r="C189" s="28"/>
      <c r="N189" s="129"/>
    </row>
    <row r="190" spans="1:18" hidden="1">
      <c r="A190" s="30" t="s">
        <v>352</v>
      </c>
      <c r="B190" s="30"/>
      <c r="C190" s="30"/>
      <c r="D190" s="369"/>
      <c r="E190" s="369"/>
      <c r="F190" s="369"/>
      <c r="G190" s="369"/>
      <c r="H190" s="369"/>
      <c r="I190" s="369"/>
      <c r="J190" s="369"/>
      <c r="K190" s="369"/>
      <c r="L190" s="71"/>
      <c r="N190" s="129"/>
    </row>
    <row r="191" spans="1:18" hidden="1">
      <c r="A191" s="30"/>
      <c r="B191" s="406" t="s">
        <v>354</v>
      </c>
      <c r="C191" s="407"/>
      <c r="D191" s="72"/>
      <c r="E191" s="109"/>
      <c r="F191" s="71"/>
      <c r="G191" s="109"/>
      <c r="H191" s="72"/>
      <c r="I191" s="201"/>
      <c r="J191" s="72"/>
      <c r="K191" s="201"/>
      <c r="L191" s="71"/>
      <c r="N191" s="129"/>
    </row>
    <row r="192" spans="1:18" hidden="1">
      <c r="A192" s="203" t="s">
        <v>353</v>
      </c>
      <c r="B192" s="70">
        <v>2</v>
      </c>
      <c r="C192" s="74" t="s">
        <v>347</v>
      </c>
      <c r="D192" s="109"/>
      <c r="E192" s="109"/>
      <c r="F192" s="201"/>
      <c r="G192" s="109"/>
      <c r="H192" s="109"/>
      <c r="I192" s="201"/>
      <c r="J192" s="109"/>
      <c r="K192" s="201"/>
      <c r="L192" s="71"/>
      <c r="N192" s="129"/>
    </row>
    <row r="193" spans="1:18" hidden="1">
      <c r="A193" s="71"/>
      <c r="B193" s="200"/>
      <c r="C193" s="109"/>
      <c r="D193" s="72"/>
      <c r="E193" s="109"/>
      <c r="F193" s="71"/>
      <c r="G193" s="109"/>
      <c r="H193" s="72"/>
      <c r="I193" s="201"/>
      <c r="J193" s="72"/>
      <c r="K193" s="201"/>
      <c r="L193" s="71"/>
      <c r="N193" s="129"/>
    </row>
    <row r="194" spans="1:18" ht="15" hidden="1">
      <c r="A194" s="352" t="s">
        <v>336</v>
      </c>
      <c r="B194" s="353"/>
      <c r="C194" s="353"/>
      <c r="D194" s="353"/>
      <c r="E194" s="353"/>
      <c r="F194" s="353"/>
      <c r="G194" s="353"/>
      <c r="H194" s="353"/>
      <c r="I194" s="354"/>
      <c r="J194" s="89">
        <f>B192</f>
        <v>2</v>
      </c>
      <c r="K194" s="90" t="s">
        <v>347</v>
      </c>
      <c r="N194" s="129"/>
    </row>
    <row r="195" spans="1:18" ht="15" hidden="1">
      <c r="B195" s="107"/>
      <c r="C195" s="108"/>
      <c r="D195" s="29"/>
      <c r="E195" s="29"/>
      <c r="G195" s="109"/>
      <c r="H195" s="31"/>
      <c r="I195" s="31"/>
      <c r="J195" s="30"/>
      <c r="K195" s="31"/>
      <c r="N195" s="129"/>
    </row>
    <row r="196" spans="1:18" ht="15" hidden="1">
      <c r="A196" s="355" t="s">
        <v>337</v>
      </c>
      <c r="B196" s="356"/>
      <c r="C196" s="356"/>
      <c r="D196" s="356"/>
      <c r="E196" s="356"/>
      <c r="F196" s="356"/>
      <c r="G196" s="356"/>
      <c r="H196" s="356"/>
      <c r="I196" s="405"/>
      <c r="J196" s="106">
        <v>0</v>
      </c>
      <c r="K196" s="97" t="s">
        <v>347</v>
      </c>
      <c r="L196" s="97"/>
      <c r="M196" s="73"/>
      <c r="N196" s="129"/>
    </row>
    <row r="197" spans="1:18" ht="15" hidden="1">
      <c r="A197" s="358" t="s">
        <v>338</v>
      </c>
      <c r="B197" s="359"/>
      <c r="C197" s="359"/>
      <c r="D197" s="359"/>
      <c r="E197" s="359"/>
      <c r="F197" s="359"/>
      <c r="G197" s="359"/>
      <c r="H197" s="359"/>
      <c r="I197" s="360"/>
      <c r="J197" s="101">
        <f>J194-J196</f>
        <v>2</v>
      </c>
      <c r="K197" s="102" t="s">
        <v>347</v>
      </c>
      <c r="L197" s="94"/>
      <c r="M197" s="95"/>
      <c r="N197" s="129"/>
    </row>
    <row r="198" spans="1:18" ht="15" hidden="1">
      <c r="A198" s="344" t="s">
        <v>339</v>
      </c>
      <c r="B198" s="345"/>
      <c r="C198" s="345"/>
      <c r="D198" s="345"/>
      <c r="E198" s="345"/>
      <c r="F198" s="345"/>
      <c r="G198" s="345"/>
      <c r="H198" s="345"/>
      <c r="I198" s="346"/>
      <c r="J198" s="91">
        <f>J196+J197</f>
        <v>2</v>
      </c>
      <c r="K198" s="92" t="s">
        <v>347</v>
      </c>
      <c r="L198" s="100"/>
      <c r="M198" s="93"/>
      <c r="N198" s="129"/>
    </row>
    <row r="199" spans="1:18" ht="15">
      <c r="B199" s="27"/>
      <c r="C199" s="28"/>
      <c r="N199" s="129"/>
    </row>
    <row r="200" spans="1:18" s="21" customFormat="1" ht="28.5" customHeight="1">
      <c r="A200" s="347" t="s">
        <v>393</v>
      </c>
      <c r="B200" s="348"/>
      <c r="C200" s="348"/>
      <c r="D200" s="348"/>
      <c r="E200" s="348"/>
      <c r="F200" s="348"/>
      <c r="G200" s="348"/>
      <c r="H200" s="348"/>
      <c r="I200" s="348"/>
      <c r="J200" s="348"/>
      <c r="K200" s="348"/>
      <c r="L200" s="348"/>
      <c r="M200" s="349"/>
      <c r="O200" s="22"/>
      <c r="P200" s="22"/>
      <c r="Q200" s="22"/>
      <c r="R200" s="22"/>
    </row>
    <row r="201" spans="1:18" s="21" customFormat="1" ht="15">
      <c r="A201" s="22"/>
      <c r="B201" s="27"/>
      <c r="C201" s="28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O201" s="22"/>
      <c r="P201" s="22"/>
      <c r="Q201" s="22"/>
      <c r="R201" s="22"/>
    </row>
    <row r="202" spans="1:18" s="21" customFormat="1" ht="15" customHeight="1">
      <c r="A202" s="212" t="s">
        <v>394</v>
      </c>
      <c r="B202" s="212"/>
      <c r="C202" s="212"/>
      <c r="D202" s="212"/>
      <c r="E202" s="212"/>
      <c r="F202" s="212"/>
      <c r="G202" s="212"/>
      <c r="H202" s="212"/>
      <c r="I202" s="212"/>
      <c r="J202" s="369"/>
      <c r="K202" s="369"/>
      <c r="L202" s="71"/>
      <c r="M202" s="22"/>
      <c r="O202" s="22"/>
      <c r="P202" s="22"/>
      <c r="Q202" s="22"/>
      <c r="R202" s="22"/>
    </row>
    <row r="203" spans="1:18" s="21" customFormat="1">
      <c r="A203" s="212"/>
      <c r="B203" s="212"/>
      <c r="C203" s="212"/>
      <c r="D203" s="212"/>
      <c r="E203" s="212"/>
      <c r="F203" s="212"/>
      <c r="G203" s="212"/>
      <c r="H203" s="212"/>
      <c r="I203" s="212"/>
      <c r="J203" s="72"/>
      <c r="K203" s="201"/>
      <c r="L203" s="71"/>
      <c r="M203" s="22"/>
      <c r="O203" s="22"/>
      <c r="P203" s="22"/>
      <c r="Q203" s="22"/>
      <c r="R203" s="22"/>
    </row>
    <row r="204" spans="1:18">
      <c r="A204" s="212"/>
      <c r="B204" s="370" t="s">
        <v>397</v>
      </c>
      <c r="C204" s="372"/>
      <c r="D204" s="370" t="s">
        <v>455</v>
      </c>
      <c r="E204" s="371"/>
      <c r="F204" s="370" t="s">
        <v>399</v>
      </c>
      <c r="G204" s="372"/>
      <c r="H204" s="370" t="s">
        <v>310</v>
      </c>
      <c r="I204" s="372"/>
      <c r="J204" s="109"/>
      <c r="K204" s="201"/>
      <c r="L204" s="71"/>
    </row>
    <row r="205" spans="1:18">
      <c r="A205" s="213" t="s">
        <v>362</v>
      </c>
      <c r="B205" s="217">
        <f>4.6922*2</f>
        <v>9.3843999999999994</v>
      </c>
      <c r="C205" s="240" t="s">
        <v>387</v>
      </c>
      <c r="D205" s="217">
        <v>5.1494999999999997</v>
      </c>
      <c r="E205" s="214" t="s">
        <v>387</v>
      </c>
      <c r="F205" s="217">
        <v>2</v>
      </c>
      <c r="G205" s="240" t="s">
        <v>401</v>
      </c>
      <c r="H205" s="217">
        <f>B205*D205*F205</f>
        <v>96.649935599999992</v>
      </c>
      <c r="I205" s="240" t="s">
        <v>9</v>
      </c>
      <c r="J205" s="72"/>
      <c r="K205" s="201"/>
      <c r="L205" s="71"/>
    </row>
    <row r="206" spans="1:18">
      <c r="A206" s="221" t="s">
        <v>363</v>
      </c>
      <c r="B206" s="218">
        <v>16.594999999999999</v>
      </c>
      <c r="C206" s="270" t="s">
        <v>387</v>
      </c>
      <c r="D206" s="218">
        <v>7.05</v>
      </c>
      <c r="E206" s="234" t="s">
        <v>387</v>
      </c>
      <c r="F206" s="218">
        <v>1</v>
      </c>
      <c r="G206" s="270" t="s">
        <v>401</v>
      </c>
      <c r="H206" s="218">
        <f>B206*D206*F206</f>
        <v>116.99474999999998</v>
      </c>
      <c r="I206" s="270" t="s">
        <v>9</v>
      </c>
      <c r="J206" s="72"/>
      <c r="K206" s="201"/>
      <c r="L206" s="71"/>
      <c r="N206" s="129"/>
    </row>
    <row r="207" spans="1:18">
      <c r="A207" s="213" t="s">
        <v>364</v>
      </c>
      <c r="B207" s="217">
        <v>2.9197000000000002</v>
      </c>
      <c r="C207" s="240" t="s">
        <v>387</v>
      </c>
      <c r="D207" s="217">
        <v>4.0994999999999999</v>
      </c>
      <c r="E207" s="214" t="s">
        <v>387</v>
      </c>
      <c r="F207" s="217">
        <v>1</v>
      </c>
      <c r="G207" s="240" t="s">
        <v>401</v>
      </c>
      <c r="H207" s="217">
        <f>B207*D207*F207</f>
        <v>11.96931015</v>
      </c>
      <c r="I207" s="240" t="s">
        <v>9</v>
      </c>
      <c r="J207" s="72"/>
      <c r="K207" s="201"/>
      <c r="L207" s="71"/>
      <c r="N207" s="129"/>
    </row>
    <row r="208" spans="1:18">
      <c r="A208" s="221" t="s">
        <v>365</v>
      </c>
      <c r="B208" s="218">
        <v>83.991100000000003</v>
      </c>
      <c r="C208" s="270" t="s">
        <v>387</v>
      </c>
      <c r="D208" s="218">
        <v>4.5</v>
      </c>
      <c r="E208" s="234" t="s">
        <v>387</v>
      </c>
      <c r="F208" s="218">
        <v>1</v>
      </c>
      <c r="G208" s="270" t="s">
        <v>401</v>
      </c>
      <c r="H208" s="218">
        <f>B208*D208*F208</f>
        <v>377.95994999999999</v>
      </c>
      <c r="I208" s="270" t="s">
        <v>9</v>
      </c>
      <c r="J208" s="72"/>
      <c r="K208" s="201"/>
      <c r="L208" s="71"/>
      <c r="N208" s="129"/>
    </row>
    <row r="209" spans="1:14">
      <c r="A209" s="213" t="s">
        <v>366</v>
      </c>
      <c r="B209" s="217">
        <v>6.0865999999999998</v>
      </c>
      <c r="C209" s="240" t="s">
        <v>387</v>
      </c>
      <c r="D209" s="217">
        <v>2.8</v>
      </c>
      <c r="E209" s="214" t="s">
        <v>387</v>
      </c>
      <c r="F209" s="217">
        <v>1</v>
      </c>
      <c r="G209" s="240" t="s">
        <v>401</v>
      </c>
      <c r="H209" s="217">
        <f>B209*D209*F209</f>
        <v>17.042479999999998</v>
      </c>
      <c r="I209" s="240" t="s">
        <v>9</v>
      </c>
      <c r="J209" s="72"/>
      <c r="K209" s="201"/>
      <c r="L209" s="71"/>
      <c r="N209" s="129"/>
    </row>
    <row r="210" spans="1:14">
      <c r="A210" s="221" t="s">
        <v>361</v>
      </c>
      <c r="B210" s="218">
        <v>5.3387000000000002</v>
      </c>
      <c r="C210" s="270" t="s">
        <v>387</v>
      </c>
      <c r="D210" s="218">
        <v>2.8</v>
      </c>
      <c r="E210" s="234" t="s">
        <v>387</v>
      </c>
      <c r="F210" s="218">
        <v>1</v>
      </c>
      <c r="G210" s="270" t="s">
        <v>401</v>
      </c>
      <c r="H210" s="218">
        <f t="shared" ref="H210:H232" si="1">B210*D210*F210</f>
        <v>14.948359999999999</v>
      </c>
      <c r="I210" s="270" t="s">
        <v>9</v>
      </c>
      <c r="J210" s="72"/>
      <c r="K210" s="201"/>
      <c r="L210" s="71"/>
      <c r="N210" s="129"/>
    </row>
    <row r="211" spans="1:14">
      <c r="A211" s="213" t="s">
        <v>367</v>
      </c>
      <c r="B211" s="217">
        <v>2.6196999999999999</v>
      </c>
      <c r="C211" s="240" t="s">
        <v>387</v>
      </c>
      <c r="D211" s="217">
        <v>2.8</v>
      </c>
      <c r="E211" s="214" t="s">
        <v>387</v>
      </c>
      <c r="F211" s="217">
        <v>1</v>
      </c>
      <c r="G211" s="240" t="s">
        <v>401</v>
      </c>
      <c r="H211" s="217">
        <f t="shared" si="1"/>
        <v>7.3351599999999992</v>
      </c>
      <c r="I211" s="240" t="s">
        <v>9</v>
      </c>
      <c r="J211" s="72"/>
      <c r="K211" s="201"/>
      <c r="L211" s="71"/>
      <c r="N211" s="129"/>
    </row>
    <row r="212" spans="1:14">
      <c r="A212" s="221" t="s">
        <v>368</v>
      </c>
      <c r="B212" s="218">
        <v>7.0857999999999999</v>
      </c>
      <c r="C212" s="270" t="s">
        <v>387</v>
      </c>
      <c r="D212" s="218">
        <v>2.8</v>
      </c>
      <c r="E212" s="234" t="s">
        <v>387</v>
      </c>
      <c r="F212" s="218">
        <v>1</v>
      </c>
      <c r="G212" s="270" t="s">
        <v>401</v>
      </c>
      <c r="H212" s="218">
        <f t="shared" si="1"/>
        <v>19.840239999999998</v>
      </c>
      <c r="I212" s="270" t="s">
        <v>9</v>
      </c>
      <c r="J212" s="72"/>
      <c r="K212" s="201"/>
      <c r="L212" s="71"/>
      <c r="N212" s="129"/>
    </row>
    <row r="213" spans="1:14">
      <c r="A213" s="213" t="s">
        <v>369</v>
      </c>
      <c r="B213" s="217">
        <v>0.99929999999999997</v>
      </c>
      <c r="C213" s="240" t="s">
        <v>387</v>
      </c>
      <c r="D213" s="217">
        <v>2.8</v>
      </c>
      <c r="E213" s="214" t="s">
        <v>387</v>
      </c>
      <c r="F213" s="217">
        <v>1</v>
      </c>
      <c r="G213" s="240" t="s">
        <v>401</v>
      </c>
      <c r="H213" s="217">
        <f t="shared" si="1"/>
        <v>2.7980399999999999</v>
      </c>
      <c r="I213" s="240" t="s">
        <v>9</v>
      </c>
      <c r="J213" s="72"/>
      <c r="K213" s="201"/>
      <c r="L213" s="71"/>
      <c r="N213" s="129"/>
    </row>
    <row r="214" spans="1:14">
      <c r="A214" s="221" t="s">
        <v>370</v>
      </c>
      <c r="B214" s="218">
        <v>3.4921000000000002</v>
      </c>
      <c r="C214" s="270" t="s">
        <v>387</v>
      </c>
      <c r="D214" s="218">
        <v>2.8</v>
      </c>
      <c r="E214" s="234" t="s">
        <v>387</v>
      </c>
      <c r="F214" s="218">
        <v>1</v>
      </c>
      <c r="G214" s="270" t="s">
        <v>401</v>
      </c>
      <c r="H214" s="218">
        <f t="shared" si="1"/>
        <v>9.7778799999999997</v>
      </c>
      <c r="I214" s="270" t="s">
        <v>9</v>
      </c>
      <c r="J214" s="72"/>
      <c r="K214" s="201"/>
      <c r="L214" s="71"/>
      <c r="N214" s="129"/>
    </row>
    <row r="215" spans="1:14">
      <c r="A215" s="213" t="s">
        <v>371</v>
      </c>
      <c r="B215" s="217">
        <v>5.0385999999999997</v>
      </c>
      <c r="C215" s="240" t="s">
        <v>387</v>
      </c>
      <c r="D215" s="217">
        <v>2.8</v>
      </c>
      <c r="E215" s="214" t="s">
        <v>387</v>
      </c>
      <c r="F215" s="217">
        <v>1</v>
      </c>
      <c r="G215" s="240" t="s">
        <v>401</v>
      </c>
      <c r="H215" s="217">
        <f t="shared" si="1"/>
        <v>14.108079999999998</v>
      </c>
      <c r="I215" s="240" t="s">
        <v>9</v>
      </c>
      <c r="J215" s="72"/>
      <c r="K215" s="201"/>
      <c r="L215" s="71"/>
      <c r="N215" s="129"/>
    </row>
    <row r="216" spans="1:14">
      <c r="A216" s="221" t="s">
        <v>372</v>
      </c>
      <c r="B216" s="218">
        <v>12.874599999999999</v>
      </c>
      <c r="C216" s="270" t="s">
        <v>387</v>
      </c>
      <c r="D216" s="218">
        <v>2.8</v>
      </c>
      <c r="E216" s="234" t="s">
        <v>387</v>
      </c>
      <c r="F216" s="218">
        <v>1</v>
      </c>
      <c r="G216" s="270" t="s">
        <v>401</v>
      </c>
      <c r="H216" s="218">
        <f t="shared" si="1"/>
        <v>36.048879999999997</v>
      </c>
      <c r="I216" s="270" t="s">
        <v>9</v>
      </c>
      <c r="J216" s="72"/>
      <c r="K216" s="201"/>
      <c r="L216" s="71"/>
      <c r="N216" s="129"/>
    </row>
    <row r="217" spans="1:14">
      <c r="A217" s="213" t="s">
        <v>373</v>
      </c>
      <c r="B217" s="217">
        <v>1.1979</v>
      </c>
      <c r="C217" s="240" t="s">
        <v>387</v>
      </c>
      <c r="D217" s="217">
        <v>2.8</v>
      </c>
      <c r="E217" s="214" t="s">
        <v>387</v>
      </c>
      <c r="F217" s="217">
        <v>1</v>
      </c>
      <c r="G217" s="240" t="s">
        <v>401</v>
      </c>
      <c r="H217" s="217">
        <f t="shared" si="1"/>
        <v>3.3541199999999995</v>
      </c>
      <c r="I217" s="240" t="s">
        <v>9</v>
      </c>
      <c r="J217" s="72"/>
      <c r="K217" s="201"/>
      <c r="L217" s="71"/>
      <c r="N217" s="129"/>
    </row>
    <row r="218" spans="1:14">
      <c r="A218" s="221" t="s">
        <v>374</v>
      </c>
      <c r="B218" s="218">
        <v>9.9274000000000004</v>
      </c>
      <c r="C218" s="270" t="s">
        <v>387</v>
      </c>
      <c r="D218" s="218">
        <v>2.8</v>
      </c>
      <c r="E218" s="234" t="s">
        <v>387</v>
      </c>
      <c r="F218" s="218">
        <v>1</v>
      </c>
      <c r="G218" s="270" t="s">
        <v>401</v>
      </c>
      <c r="H218" s="218">
        <f t="shared" si="1"/>
        <v>27.796720000000001</v>
      </c>
      <c r="I218" s="270" t="s">
        <v>9</v>
      </c>
      <c r="J218" s="72"/>
      <c r="K218" s="201"/>
      <c r="L218" s="71"/>
      <c r="N218" s="129"/>
    </row>
    <row r="219" spans="1:14">
      <c r="A219" s="213" t="s">
        <v>375</v>
      </c>
      <c r="B219" s="217">
        <v>6.0865999999999998</v>
      </c>
      <c r="C219" s="240" t="s">
        <v>387</v>
      </c>
      <c r="D219" s="217">
        <v>2.8</v>
      </c>
      <c r="E219" s="214" t="s">
        <v>387</v>
      </c>
      <c r="F219" s="217">
        <v>1</v>
      </c>
      <c r="G219" s="240" t="s">
        <v>401</v>
      </c>
      <c r="H219" s="217">
        <f t="shared" si="1"/>
        <v>17.042479999999998</v>
      </c>
      <c r="I219" s="240" t="s">
        <v>9</v>
      </c>
      <c r="J219" s="72"/>
      <c r="K219" s="201"/>
      <c r="L219" s="71"/>
      <c r="N219" s="129"/>
    </row>
    <row r="220" spans="1:14">
      <c r="A220" s="221" t="s">
        <v>376</v>
      </c>
      <c r="B220" s="218">
        <v>3.4922</v>
      </c>
      <c r="C220" s="270" t="s">
        <v>387</v>
      </c>
      <c r="D220" s="218">
        <v>2.8</v>
      </c>
      <c r="E220" s="234" t="s">
        <v>387</v>
      </c>
      <c r="F220" s="218">
        <v>1</v>
      </c>
      <c r="G220" s="270" t="s">
        <v>401</v>
      </c>
      <c r="H220" s="218">
        <f t="shared" si="1"/>
        <v>9.7781599999999997</v>
      </c>
      <c r="I220" s="270" t="s">
        <v>9</v>
      </c>
      <c r="J220" s="72"/>
      <c r="K220" s="201"/>
      <c r="L220" s="71"/>
      <c r="N220" s="129"/>
    </row>
    <row r="221" spans="1:14">
      <c r="A221" s="213" t="s">
        <v>377</v>
      </c>
      <c r="B221" s="217">
        <v>3.0444</v>
      </c>
      <c r="C221" s="240" t="s">
        <v>387</v>
      </c>
      <c r="D221" s="217">
        <v>2.8</v>
      </c>
      <c r="E221" s="214" t="s">
        <v>387</v>
      </c>
      <c r="F221" s="217">
        <v>1</v>
      </c>
      <c r="G221" s="240" t="s">
        <v>401</v>
      </c>
      <c r="H221" s="217">
        <f t="shared" si="1"/>
        <v>8.5243199999999995</v>
      </c>
      <c r="I221" s="240" t="s">
        <v>9</v>
      </c>
      <c r="J221" s="72"/>
      <c r="K221" s="201"/>
      <c r="L221" s="71"/>
      <c r="N221" s="129"/>
    </row>
    <row r="222" spans="1:14">
      <c r="A222" s="221" t="s">
        <v>369</v>
      </c>
      <c r="B222" s="218">
        <v>0.99929999999999997</v>
      </c>
      <c r="C222" s="270" t="s">
        <v>387</v>
      </c>
      <c r="D222" s="218">
        <v>2.8</v>
      </c>
      <c r="E222" s="234" t="s">
        <v>387</v>
      </c>
      <c r="F222" s="218">
        <v>1</v>
      </c>
      <c r="G222" s="270" t="s">
        <v>401</v>
      </c>
      <c r="H222" s="218">
        <f t="shared" si="1"/>
        <v>2.7980399999999999</v>
      </c>
      <c r="I222" s="270" t="s">
        <v>9</v>
      </c>
      <c r="J222" s="72"/>
      <c r="K222" s="201"/>
      <c r="L222" s="71"/>
      <c r="N222" s="129"/>
    </row>
    <row r="223" spans="1:14">
      <c r="A223" s="213" t="s">
        <v>378</v>
      </c>
      <c r="B223" s="217">
        <v>4.9922000000000004</v>
      </c>
      <c r="C223" s="240" t="s">
        <v>387</v>
      </c>
      <c r="D223" s="217">
        <v>2.8</v>
      </c>
      <c r="E223" s="214" t="s">
        <v>387</v>
      </c>
      <c r="F223" s="217">
        <v>1</v>
      </c>
      <c r="G223" s="240" t="s">
        <v>401</v>
      </c>
      <c r="H223" s="217">
        <f t="shared" si="1"/>
        <v>13.978160000000001</v>
      </c>
      <c r="I223" s="240" t="s">
        <v>9</v>
      </c>
      <c r="J223" s="72"/>
      <c r="K223" s="201"/>
      <c r="L223" s="71"/>
      <c r="N223" s="129"/>
    </row>
    <row r="224" spans="1:14">
      <c r="A224" s="221" t="s">
        <v>379</v>
      </c>
      <c r="B224" s="218">
        <v>4.99</v>
      </c>
      <c r="C224" s="270" t="s">
        <v>387</v>
      </c>
      <c r="D224" s="218">
        <v>2.8</v>
      </c>
      <c r="E224" s="234" t="s">
        <v>387</v>
      </c>
      <c r="F224" s="218">
        <v>1</v>
      </c>
      <c r="G224" s="270" t="s">
        <v>401</v>
      </c>
      <c r="H224" s="218">
        <f t="shared" si="1"/>
        <v>13.972</v>
      </c>
      <c r="I224" s="270" t="s">
        <v>9</v>
      </c>
      <c r="J224" s="72"/>
      <c r="K224" s="201"/>
      <c r="L224" s="71"/>
      <c r="N224" s="129"/>
    </row>
    <row r="225" spans="1:14">
      <c r="A225" s="213" t="s">
        <v>380</v>
      </c>
      <c r="B225" s="217">
        <v>4.8422000000000001</v>
      </c>
      <c r="C225" s="240" t="s">
        <v>387</v>
      </c>
      <c r="D225" s="217">
        <v>2.8</v>
      </c>
      <c r="E225" s="214" t="s">
        <v>387</v>
      </c>
      <c r="F225" s="217">
        <v>1</v>
      </c>
      <c r="G225" s="240" t="s">
        <v>401</v>
      </c>
      <c r="H225" s="217">
        <f t="shared" si="1"/>
        <v>13.558159999999999</v>
      </c>
      <c r="I225" s="240" t="s">
        <v>9</v>
      </c>
      <c r="J225" s="72"/>
      <c r="K225" s="201"/>
      <c r="L225" s="71"/>
      <c r="N225" s="129"/>
    </row>
    <row r="226" spans="1:14">
      <c r="A226" s="221" t="s">
        <v>381</v>
      </c>
      <c r="B226" s="218">
        <v>1.3476999999999999</v>
      </c>
      <c r="C226" s="270" t="s">
        <v>387</v>
      </c>
      <c r="D226" s="218">
        <v>2.8</v>
      </c>
      <c r="E226" s="234" t="s">
        <v>387</v>
      </c>
      <c r="F226" s="218">
        <v>1</v>
      </c>
      <c r="G226" s="270" t="s">
        <v>401</v>
      </c>
      <c r="H226" s="218">
        <f t="shared" si="1"/>
        <v>3.7735599999999994</v>
      </c>
      <c r="I226" s="270" t="s">
        <v>9</v>
      </c>
      <c r="J226" s="72"/>
      <c r="K226" s="201"/>
      <c r="L226" s="71"/>
      <c r="N226" s="129"/>
    </row>
    <row r="227" spans="1:14">
      <c r="A227" s="213" t="s">
        <v>381</v>
      </c>
      <c r="B227" s="217">
        <v>1.3476999999999999</v>
      </c>
      <c r="C227" s="240" t="s">
        <v>387</v>
      </c>
      <c r="D227" s="217">
        <v>2.8</v>
      </c>
      <c r="E227" s="214" t="s">
        <v>387</v>
      </c>
      <c r="F227" s="217">
        <v>1</v>
      </c>
      <c r="G227" s="240" t="s">
        <v>401</v>
      </c>
      <c r="H227" s="217">
        <f t="shared" si="1"/>
        <v>3.7735599999999994</v>
      </c>
      <c r="I227" s="240" t="s">
        <v>9</v>
      </c>
      <c r="J227" s="72"/>
      <c r="K227" s="201"/>
      <c r="L227" s="71"/>
      <c r="N227" s="129"/>
    </row>
    <row r="228" spans="1:14">
      <c r="A228" s="221" t="s">
        <v>381</v>
      </c>
      <c r="B228" s="218">
        <v>1.2992999999999999</v>
      </c>
      <c r="C228" s="270" t="s">
        <v>387</v>
      </c>
      <c r="D228" s="218">
        <v>2.8</v>
      </c>
      <c r="E228" s="234" t="s">
        <v>387</v>
      </c>
      <c r="F228" s="218">
        <v>1</v>
      </c>
      <c r="G228" s="270" t="s">
        <v>401</v>
      </c>
      <c r="H228" s="218">
        <f t="shared" si="1"/>
        <v>3.6380399999999993</v>
      </c>
      <c r="I228" s="270" t="s">
        <v>9</v>
      </c>
      <c r="J228" s="72"/>
      <c r="K228" s="201"/>
      <c r="L228" s="71"/>
      <c r="N228" s="129"/>
    </row>
    <row r="229" spans="1:14">
      <c r="A229" s="213" t="s">
        <v>370</v>
      </c>
      <c r="B229" s="217">
        <v>1.2992999999999999</v>
      </c>
      <c r="C229" s="240" t="s">
        <v>387</v>
      </c>
      <c r="D229" s="217">
        <v>2.8</v>
      </c>
      <c r="E229" s="214" t="s">
        <v>387</v>
      </c>
      <c r="F229" s="217">
        <v>1</v>
      </c>
      <c r="G229" s="240" t="s">
        <v>401</v>
      </c>
      <c r="H229" s="217">
        <f t="shared" si="1"/>
        <v>3.6380399999999993</v>
      </c>
      <c r="I229" s="240" t="s">
        <v>9</v>
      </c>
      <c r="J229" s="72"/>
      <c r="K229" s="201"/>
      <c r="L229" s="71"/>
      <c r="N229" s="129"/>
    </row>
    <row r="230" spans="1:14">
      <c r="A230" s="221" t="s">
        <v>382</v>
      </c>
      <c r="B230" s="218">
        <v>5.9269999999999996</v>
      </c>
      <c r="C230" s="270" t="s">
        <v>387</v>
      </c>
      <c r="D230" s="218">
        <v>2.8</v>
      </c>
      <c r="E230" s="234" t="s">
        <v>387</v>
      </c>
      <c r="F230" s="218">
        <v>1</v>
      </c>
      <c r="G230" s="270" t="s">
        <v>401</v>
      </c>
      <c r="H230" s="218">
        <f t="shared" si="1"/>
        <v>16.595599999999997</v>
      </c>
      <c r="I230" s="270" t="s">
        <v>9</v>
      </c>
      <c r="J230" s="72"/>
      <c r="K230" s="201"/>
      <c r="L230" s="71"/>
      <c r="N230" s="129"/>
    </row>
    <row r="231" spans="1:14">
      <c r="A231" s="213" t="s">
        <v>383</v>
      </c>
      <c r="B231" s="217">
        <v>1.4979</v>
      </c>
      <c r="C231" s="240" t="s">
        <v>387</v>
      </c>
      <c r="D231" s="217">
        <v>2.8</v>
      </c>
      <c r="E231" s="214" t="s">
        <v>387</v>
      </c>
      <c r="F231" s="217">
        <v>1</v>
      </c>
      <c r="G231" s="240" t="s">
        <v>401</v>
      </c>
      <c r="H231" s="217">
        <f t="shared" si="1"/>
        <v>4.1941199999999998</v>
      </c>
      <c r="I231" s="240" t="s">
        <v>9</v>
      </c>
      <c r="J231" s="72"/>
      <c r="K231" s="201"/>
      <c r="L231" s="71"/>
      <c r="N231" s="129"/>
    </row>
    <row r="232" spans="1:14">
      <c r="A232" s="222" t="s">
        <v>456</v>
      </c>
      <c r="B232" s="219">
        <v>10.781000000000001</v>
      </c>
      <c r="C232" s="271" t="s">
        <v>387</v>
      </c>
      <c r="D232" s="274">
        <v>2</v>
      </c>
      <c r="E232" s="274" t="s">
        <v>387</v>
      </c>
      <c r="F232" s="219">
        <v>1</v>
      </c>
      <c r="G232" s="271" t="s">
        <v>401</v>
      </c>
      <c r="H232" s="219">
        <f t="shared" si="1"/>
        <v>21.562000000000001</v>
      </c>
      <c r="I232" s="271" t="s">
        <v>9</v>
      </c>
      <c r="J232" s="72"/>
      <c r="K232" s="201"/>
      <c r="L232" s="71"/>
      <c r="N232" s="129"/>
    </row>
    <row r="233" spans="1:14">
      <c r="A233" s="255" t="s">
        <v>457</v>
      </c>
      <c r="B233" s="219">
        <f>SUM(H205:H232)</f>
        <v>893.45014574999993</v>
      </c>
      <c r="C233" s="237" t="s">
        <v>9</v>
      </c>
      <c r="D233" s="212"/>
      <c r="E233" s="212"/>
      <c r="F233" s="212"/>
      <c r="G233" s="212"/>
      <c r="H233" s="212"/>
      <c r="I233" s="212"/>
      <c r="J233" s="72"/>
      <c r="K233" s="201"/>
      <c r="L233" s="71"/>
      <c r="N233" s="129"/>
    </row>
    <row r="234" spans="1:14">
      <c r="A234" s="71"/>
      <c r="B234" s="200"/>
      <c r="C234" s="109"/>
      <c r="D234" s="72"/>
      <c r="E234" s="109"/>
      <c r="F234" s="71"/>
      <c r="G234" s="109"/>
      <c r="H234" s="72"/>
      <c r="I234" s="201"/>
      <c r="J234" s="72"/>
      <c r="K234" s="201"/>
      <c r="L234" s="71"/>
      <c r="N234" s="129"/>
    </row>
    <row r="235" spans="1:14">
      <c r="A235" s="212"/>
      <c r="B235" s="361" t="s">
        <v>397</v>
      </c>
      <c r="C235" s="373"/>
      <c r="D235" s="373" t="s">
        <v>398</v>
      </c>
      <c r="E235" s="373"/>
      <c r="F235" s="373" t="s">
        <v>399</v>
      </c>
      <c r="G235" s="373"/>
      <c r="H235" s="361" t="s">
        <v>310</v>
      </c>
      <c r="I235" s="362"/>
      <c r="J235" s="72"/>
      <c r="K235" s="201"/>
      <c r="L235" s="71"/>
      <c r="N235" s="129"/>
    </row>
    <row r="236" spans="1:14">
      <c r="A236" s="268" t="s">
        <v>458</v>
      </c>
      <c r="B236" s="272">
        <v>1</v>
      </c>
      <c r="C236" s="273" t="s">
        <v>387</v>
      </c>
      <c r="D236" s="234">
        <v>0.8</v>
      </c>
      <c r="E236" s="234" t="s">
        <v>387</v>
      </c>
      <c r="F236" s="272">
        <v>8</v>
      </c>
      <c r="G236" s="273" t="s">
        <v>401</v>
      </c>
      <c r="H236" s="218">
        <f t="shared" ref="H236:H253" si="2">B236*D236*F236</f>
        <v>6.4</v>
      </c>
      <c r="I236" s="270" t="s">
        <v>9</v>
      </c>
      <c r="J236" s="72"/>
      <c r="K236" s="201"/>
      <c r="L236" s="71"/>
      <c r="N236" s="129"/>
    </row>
    <row r="237" spans="1:14">
      <c r="A237" s="255" t="s">
        <v>400</v>
      </c>
      <c r="B237" s="217">
        <v>2</v>
      </c>
      <c r="C237" s="238" t="s">
        <v>387</v>
      </c>
      <c r="D237" s="214">
        <v>0.8</v>
      </c>
      <c r="E237" s="239" t="s">
        <v>387</v>
      </c>
      <c r="F237" s="217">
        <v>10</v>
      </c>
      <c r="G237" s="238" t="s">
        <v>401</v>
      </c>
      <c r="H237" s="217">
        <f t="shared" si="2"/>
        <v>16</v>
      </c>
      <c r="I237" s="240" t="s">
        <v>9</v>
      </c>
      <c r="J237" s="72"/>
      <c r="K237" s="201"/>
      <c r="L237" s="71"/>
      <c r="N237" s="129"/>
    </row>
    <row r="238" spans="1:14">
      <c r="A238" s="269" t="s">
        <v>459</v>
      </c>
      <c r="B238" s="218">
        <v>2</v>
      </c>
      <c r="C238" s="236" t="s">
        <v>387</v>
      </c>
      <c r="D238" s="234">
        <v>2.2000000000000002</v>
      </c>
      <c r="E238" s="235" t="s">
        <v>387</v>
      </c>
      <c r="F238" s="218">
        <v>1</v>
      </c>
      <c r="G238" s="236" t="s">
        <v>401</v>
      </c>
      <c r="H238" s="218">
        <f t="shared" si="2"/>
        <v>4.4000000000000004</v>
      </c>
      <c r="I238" s="270" t="s">
        <v>9</v>
      </c>
      <c r="J238" s="72"/>
      <c r="K238" s="201"/>
      <c r="L238" s="71"/>
      <c r="N238" s="129"/>
    </row>
    <row r="239" spans="1:14">
      <c r="A239" s="255" t="s">
        <v>460</v>
      </c>
      <c r="B239" s="217">
        <v>0.95</v>
      </c>
      <c r="C239" s="238" t="s">
        <v>387</v>
      </c>
      <c r="D239" s="214">
        <v>0.8</v>
      </c>
      <c r="E239" s="239" t="s">
        <v>387</v>
      </c>
      <c r="F239" s="217">
        <v>1</v>
      </c>
      <c r="G239" s="238" t="s">
        <v>401</v>
      </c>
      <c r="H239" s="217">
        <f t="shared" si="2"/>
        <v>0.76</v>
      </c>
      <c r="I239" s="240" t="s">
        <v>9</v>
      </c>
      <c r="J239" s="72"/>
      <c r="K239" s="201"/>
      <c r="L239" s="71"/>
      <c r="N239" s="129"/>
    </row>
    <row r="240" spans="1:14">
      <c r="A240" s="269" t="s">
        <v>461</v>
      </c>
      <c r="B240" s="218">
        <v>1</v>
      </c>
      <c r="C240" s="236" t="s">
        <v>387</v>
      </c>
      <c r="D240" s="234">
        <v>0.4</v>
      </c>
      <c r="E240" s="235" t="s">
        <v>387</v>
      </c>
      <c r="F240" s="218">
        <v>2</v>
      </c>
      <c r="G240" s="236" t="s">
        <v>401</v>
      </c>
      <c r="H240" s="218">
        <f t="shared" si="2"/>
        <v>0.8</v>
      </c>
      <c r="I240" s="236" t="s">
        <v>9</v>
      </c>
      <c r="J240" s="72"/>
      <c r="K240" s="201"/>
      <c r="L240" s="71"/>
      <c r="N240" s="129"/>
    </row>
    <row r="241" spans="1:14">
      <c r="A241" s="255" t="s">
        <v>462</v>
      </c>
      <c r="B241" s="217">
        <v>1</v>
      </c>
      <c r="C241" s="238" t="s">
        <v>387</v>
      </c>
      <c r="D241" s="214">
        <v>0.4</v>
      </c>
      <c r="E241" s="239" t="s">
        <v>387</v>
      </c>
      <c r="F241" s="217">
        <v>4</v>
      </c>
      <c r="G241" s="238" t="s">
        <v>401</v>
      </c>
      <c r="H241" s="217">
        <f t="shared" si="2"/>
        <v>1.6</v>
      </c>
      <c r="I241" s="238" t="s">
        <v>9</v>
      </c>
      <c r="J241" s="72"/>
      <c r="K241" s="201"/>
      <c r="L241" s="71"/>
      <c r="N241" s="129"/>
    </row>
    <row r="242" spans="1:14">
      <c r="A242" s="269" t="s">
        <v>463</v>
      </c>
      <c r="B242" s="218">
        <v>4.4000000000000004</v>
      </c>
      <c r="C242" s="236" t="s">
        <v>387</v>
      </c>
      <c r="D242" s="234">
        <v>3.3</v>
      </c>
      <c r="E242" s="235" t="s">
        <v>387</v>
      </c>
      <c r="F242" s="218">
        <v>1</v>
      </c>
      <c r="G242" s="236" t="s">
        <v>401</v>
      </c>
      <c r="H242" s="218">
        <f t="shared" si="2"/>
        <v>14.52</v>
      </c>
      <c r="I242" s="236" t="s">
        <v>9</v>
      </c>
      <c r="J242" s="72"/>
      <c r="K242" s="201"/>
      <c r="L242" s="71"/>
      <c r="N242" s="129"/>
    </row>
    <row r="243" spans="1:14">
      <c r="A243" s="255" t="s">
        <v>463</v>
      </c>
      <c r="B243" s="217">
        <v>1.9</v>
      </c>
      <c r="C243" s="238" t="s">
        <v>387</v>
      </c>
      <c r="D243" s="214">
        <v>2.1</v>
      </c>
      <c r="E243" s="239" t="s">
        <v>387</v>
      </c>
      <c r="F243" s="217">
        <v>1</v>
      </c>
      <c r="G243" s="238" t="s">
        <v>401</v>
      </c>
      <c r="H243" s="217">
        <f t="shared" si="2"/>
        <v>3.9899999999999998</v>
      </c>
      <c r="I243" s="238" t="s">
        <v>9</v>
      </c>
      <c r="J243" s="72"/>
      <c r="K243" s="201"/>
      <c r="L243" s="71"/>
      <c r="N243" s="129"/>
    </row>
    <row r="244" spans="1:14">
      <c r="A244" s="269" t="s">
        <v>464</v>
      </c>
      <c r="B244" s="218">
        <v>0.8</v>
      </c>
      <c r="C244" s="236" t="s">
        <v>387</v>
      </c>
      <c r="D244" s="234">
        <v>2.1</v>
      </c>
      <c r="E244" s="235" t="s">
        <v>387</v>
      </c>
      <c r="F244" s="218">
        <v>6</v>
      </c>
      <c r="G244" s="236" t="s">
        <v>401</v>
      </c>
      <c r="H244" s="218">
        <f t="shared" si="2"/>
        <v>10.080000000000002</v>
      </c>
      <c r="I244" s="236" t="s">
        <v>9</v>
      </c>
      <c r="J244" s="72"/>
      <c r="K244" s="201"/>
      <c r="L244" s="71"/>
      <c r="N244" s="129"/>
    </row>
    <row r="245" spans="1:14">
      <c r="A245" s="255" t="s">
        <v>402</v>
      </c>
      <c r="B245" s="217">
        <v>0.9</v>
      </c>
      <c r="C245" s="238" t="s">
        <v>387</v>
      </c>
      <c r="D245" s="214">
        <v>2.1</v>
      </c>
      <c r="E245" s="239" t="s">
        <v>387</v>
      </c>
      <c r="F245" s="217">
        <v>12</v>
      </c>
      <c r="G245" s="238" t="s">
        <v>401</v>
      </c>
      <c r="H245" s="217">
        <f t="shared" si="2"/>
        <v>22.68</v>
      </c>
      <c r="I245" s="238" t="s">
        <v>9</v>
      </c>
      <c r="J245" s="72"/>
      <c r="K245" s="201"/>
      <c r="L245" s="71"/>
      <c r="N245" s="129"/>
    </row>
    <row r="246" spans="1:14">
      <c r="A246" s="269" t="s">
        <v>465</v>
      </c>
      <c r="B246" s="218">
        <v>0.9</v>
      </c>
      <c r="C246" s="236" t="s">
        <v>387</v>
      </c>
      <c r="D246" s="234">
        <v>2.1</v>
      </c>
      <c r="E246" s="235" t="s">
        <v>387</v>
      </c>
      <c r="F246" s="218">
        <v>2</v>
      </c>
      <c r="G246" s="236" t="s">
        <v>401</v>
      </c>
      <c r="H246" s="218">
        <f t="shared" si="2"/>
        <v>3.7800000000000002</v>
      </c>
      <c r="I246" s="236" t="s">
        <v>9</v>
      </c>
      <c r="J246" s="72"/>
      <c r="K246" s="201"/>
      <c r="L246" s="71"/>
      <c r="N246" s="129"/>
    </row>
    <row r="247" spans="1:14">
      <c r="A247" s="255" t="s">
        <v>466</v>
      </c>
      <c r="B247" s="217">
        <v>1</v>
      </c>
      <c r="C247" s="238" t="s">
        <v>387</v>
      </c>
      <c r="D247" s="214">
        <v>2.1</v>
      </c>
      <c r="E247" s="239" t="s">
        <v>387</v>
      </c>
      <c r="F247" s="217">
        <v>1</v>
      </c>
      <c r="G247" s="238" t="s">
        <v>401</v>
      </c>
      <c r="H247" s="217">
        <f t="shared" si="2"/>
        <v>2.1</v>
      </c>
      <c r="I247" s="238" t="s">
        <v>9</v>
      </c>
      <c r="J247" s="72"/>
      <c r="K247" s="201"/>
      <c r="L247" s="71"/>
      <c r="N247" s="129"/>
    </row>
    <row r="248" spans="1:14">
      <c r="A248" s="269" t="s">
        <v>404</v>
      </c>
      <c r="B248" s="218">
        <v>1.2</v>
      </c>
      <c r="C248" s="236" t="s">
        <v>387</v>
      </c>
      <c r="D248" s="234">
        <v>2.1</v>
      </c>
      <c r="E248" s="235" t="s">
        <v>387</v>
      </c>
      <c r="F248" s="218">
        <v>2</v>
      </c>
      <c r="G248" s="236" t="s">
        <v>401</v>
      </c>
      <c r="H248" s="218">
        <f t="shared" si="2"/>
        <v>5.04</v>
      </c>
      <c r="I248" s="236" t="s">
        <v>9</v>
      </c>
      <c r="J248" s="72"/>
      <c r="K248" s="201"/>
      <c r="L248" s="71"/>
      <c r="N248" s="129"/>
    </row>
    <row r="249" spans="1:14">
      <c r="A249" s="255" t="s">
        <v>467</v>
      </c>
      <c r="B249" s="217">
        <v>1.2</v>
      </c>
      <c r="C249" s="238" t="s">
        <v>387</v>
      </c>
      <c r="D249" s="214">
        <v>2.1</v>
      </c>
      <c r="E249" s="239" t="s">
        <v>387</v>
      </c>
      <c r="F249" s="217">
        <v>2</v>
      </c>
      <c r="G249" s="238" t="s">
        <v>401</v>
      </c>
      <c r="H249" s="217">
        <f t="shared" si="2"/>
        <v>5.04</v>
      </c>
      <c r="I249" s="238" t="s">
        <v>9</v>
      </c>
      <c r="J249" s="72"/>
      <c r="K249" s="201"/>
      <c r="L249" s="71"/>
      <c r="N249" s="129"/>
    </row>
    <row r="250" spans="1:14">
      <c r="A250" s="269" t="s">
        <v>468</v>
      </c>
      <c r="B250" s="218">
        <v>1.1000000000000001</v>
      </c>
      <c r="C250" s="236" t="s">
        <v>387</v>
      </c>
      <c r="D250" s="234">
        <v>1.7</v>
      </c>
      <c r="E250" s="235" t="s">
        <v>387</v>
      </c>
      <c r="F250" s="218">
        <v>1</v>
      </c>
      <c r="G250" s="236" t="s">
        <v>401</v>
      </c>
      <c r="H250" s="218">
        <f t="shared" si="2"/>
        <v>1.87</v>
      </c>
      <c r="I250" s="236" t="s">
        <v>9</v>
      </c>
      <c r="J250" s="72"/>
      <c r="K250" s="201"/>
      <c r="L250" s="71"/>
      <c r="N250" s="129"/>
    </row>
    <row r="251" spans="1:14">
      <c r="A251" s="255" t="s">
        <v>469</v>
      </c>
      <c r="B251" s="217">
        <v>0.6</v>
      </c>
      <c r="C251" s="238" t="s">
        <v>387</v>
      </c>
      <c r="D251" s="214">
        <v>1</v>
      </c>
      <c r="E251" s="239" t="s">
        <v>387</v>
      </c>
      <c r="F251" s="217">
        <v>2</v>
      </c>
      <c r="G251" s="238" t="s">
        <v>401</v>
      </c>
      <c r="H251" s="217">
        <f t="shared" si="2"/>
        <v>1.2</v>
      </c>
      <c r="I251" s="238" t="s">
        <v>9</v>
      </c>
      <c r="J251" s="72"/>
      <c r="K251" s="201"/>
      <c r="L251" s="71"/>
      <c r="N251" s="129"/>
    </row>
    <row r="252" spans="1:14">
      <c r="A252" s="269" t="s">
        <v>470</v>
      </c>
      <c r="B252" s="218">
        <v>0.55000000000000004</v>
      </c>
      <c r="C252" s="236" t="s">
        <v>387</v>
      </c>
      <c r="D252" s="234">
        <v>2.1</v>
      </c>
      <c r="E252" s="235" t="s">
        <v>387</v>
      </c>
      <c r="F252" s="218">
        <v>2</v>
      </c>
      <c r="G252" s="236" t="s">
        <v>401</v>
      </c>
      <c r="H252" s="218">
        <f t="shared" si="2"/>
        <v>2.3100000000000005</v>
      </c>
      <c r="I252" s="236" t="s">
        <v>9</v>
      </c>
      <c r="J252" s="72"/>
      <c r="K252" s="201"/>
      <c r="L252" s="71"/>
      <c r="N252" s="129"/>
    </row>
    <row r="253" spans="1:14">
      <c r="A253" s="255" t="s">
        <v>471</v>
      </c>
      <c r="B253" s="217">
        <v>1.1000000000000001</v>
      </c>
      <c r="C253" s="238" t="s">
        <v>387</v>
      </c>
      <c r="D253" s="214">
        <v>2.1</v>
      </c>
      <c r="E253" s="239" t="s">
        <v>387</v>
      </c>
      <c r="F253" s="217">
        <v>1</v>
      </c>
      <c r="G253" s="238" t="s">
        <v>401</v>
      </c>
      <c r="H253" s="217">
        <f t="shared" si="2"/>
        <v>2.3100000000000005</v>
      </c>
      <c r="I253" s="238" t="s">
        <v>9</v>
      </c>
      <c r="J253" s="72"/>
      <c r="K253" s="201"/>
      <c r="L253" s="71"/>
      <c r="N253" s="129"/>
    </row>
    <row r="254" spans="1:14">
      <c r="A254" s="263" t="s">
        <v>403</v>
      </c>
      <c r="B254" s="219">
        <f>SUM(H236:H253)</f>
        <v>104.88000000000004</v>
      </c>
      <c r="C254" s="237" t="s">
        <v>9</v>
      </c>
      <c r="D254" s="212"/>
      <c r="E254" s="212"/>
      <c r="F254" s="212"/>
      <c r="G254" s="212"/>
      <c r="H254" s="212"/>
      <c r="I254" s="212"/>
      <c r="J254" s="72"/>
      <c r="K254" s="201"/>
      <c r="L254" s="71"/>
      <c r="N254" s="129"/>
    </row>
    <row r="255" spans="1:14">
      <c r="A255" s="212"/>
      <c r="B255" s="248"/>
      <c r="C255" s="212"/>
      <c r="D255" s="212"/>
      <c r="E255" s="212"/>
      <c r="F255" s="212"/>
      <c r="G255" s="212"/>
      <c r="H255" s="212"/>
      <c r="I255" s="212"/>
      <c r="J255" s="72"/>
      <c r="K255" s="201"/>
      <c r="L255" s="71"/>
      <c r="N255" s="129"/>
    </row>
    <row r="256" spans="1:14">
      <c r="A256" s="255" t="s">
        <v>472</v>
      </c>
      <c r="B256" s="217">
        <v>788.57</v>
      </c>
      <c r="C256" s="238" t="s">
        <v>9</v>
      </c>
      <c r="D256" s="212"/>
      <c r="E256" s="212"/>
      <c r="F256" s="212"/>
      <c r="G256" s="212"/>
      <c r="H256" s="212"/>
      <c r="I256" s="212"/>
      <c r="J256" s="72"/>
      <c r="K256" s="201"/>
      <c r="L256" s="71"/>
      <c r="N256" s="129"/>
    </row>
    <row r="257" spans="1:18">
      <c r="A257" s="212"/>
      <c r="B257" s="248"/>
      <c r="C257" s="212"/>
      <c r="D257" s="212"/>
      <c r="E257" s="212"/>
      <c r="F257" s="212"/>
      <c r="G257" s="212"/>
      <c r="H257" s="212"/>
      <c r="I257" s="212"/>
      <c r="J257" s="72"/>
      <c r="K257" s="201"/>
      <c r="L257" s="71"/>
      <c r="N257" s="129"/>
    </row>
    <row r="258" spans="1:18">
      <c r="A258" s="213" t="s">
        <v>473</v>
      </c>
      <c r="B258" s="217">
        <f>B256</f>
        <v>788.57</v>
      </c>
      <c r="C258" s="238" t="s">
        <v>474</v>
      </c>
      <c r="D258" s="275">
        <v>2</v>
      </c>
      <c r="E258" s="238" t="s">
        <v>401</v>
      </c>
      <c r="F258" s="239">
        <f>B258*D258</f>
        <v>1577.14</v>
      </c>
      <c r="G258" s="238" t="s">
        <v>9</v>
      </c>
      <c r="H258" s="212"/>
      <c r="I258" s="212"/>
      <c r="J258" s="72"/>
      <c r="K258" s="201"/>
      <c r="L258" s="71"/>
      <c r="N258" s="129"/>
    </row>
    <row r="259" spans="1:18">
      <c r="A259" s="212"/>
      <c r="B259" s="248"/>
      <c r="C259" s="212"/>
      <c r="D259" s="212"/>
      <c r="E259" s="212"/>
      <c r="F259" s="212"/>
      <c r="G259" s="212"/>
      <c r="H259" s="212"/>
      <c r="I259" s="212"/>
      <c r="J259" s="72"/>
      <c r="K259" s="201"/>
      <c r="L259" s="71"/>
      <c r="N259" s="129"/>
    </row>
    <row r="260" spans="1:18" s="76" customFormat="1" ht="15">
      <c r="A260" s="352" t="s">
        <v>336</v>
      </c>
      <c r="B260" s="353"/>
      <c r="C260" s="353"/>
      <c r="D260" s="353"/>
      <c r="E260" s="353"/>
      <c r="F260" s="353"/>
      <c r="G260" s="353"/>
      <c r="H260" s="353"/>
      <c r="I260" s="354"/>
      <c r="J260" s="89">
        <f>F258</f>
        <v>1577.14</v>
      </c>
      <c r="K260" s="90" t="s">
        <v>9</v>
      </c>
      <c r="L260" s="22"/>
      <c r="M260" s="22"/>
      <c r="O260" s="22"/>
      <c r="P260" s="22"/>
      <c r="Q260" s="22"/>
      <c r="R260" s="22"/>
    </row>
    <row r="261" spans="1:18" s="76" customFormat="1" ht="15">
      <c r="A261" s="22"/>
      <c r="B261" s="107"/>
      <c r="C261" s="108"/>
      <c r="D261" s="29"/>
      <c r="E261" s="29"/>
      <c r="F261" s="22"/>
      <c r="G261" s="109"/>
      <c r="H261" s="31"/>
      <c r="I261" s="31"/>
      <c r="J261" s="30"/>
      <c r="K261" s="31"/>
      <c r="L261" s="22"/>
      <c r="M261" s="22"/>
      <c r="O261" s="22"/>
      <c r="P261" s="22"/>
      <c r="Q261" s="22"/>
      <c r="R261" s="22"/>
    </row>
    <row r="262" spans="1:18" s="76" customFormat="1" ht="15">
      <c r="A262" s="355" t="s">
        <v>337</v>
      </c>
      <c r="B262" s="356"/>
      <c r="C262" s="356"/>
      <c r="D262" s="356"/>
      <c r="E262" s="356"/>
      <c r="F262" s="356"/>
      <c r="G262" s="356"/>
      <c r="H262" s="356"/>
      <c r="I262" s="405"/>
      <c r="J262" s="106">
        <v>1425.74</v>
      </c>
      <c r="K262" s="97" t="s">
        <v>9</v>
      </c>
      <c r="L262" s="97"/>
      <c r="M262" s="73"/>
      <c r="O262" s="22"/>
      <c r="P262" s="22"/>
      <c r="Q262" s="22"/>
      <c r="R262" s="22"/>
    </row>
    <row r="263" spans="1:18" s="76" customFormat="1" ht="15">
      <c r="A263" s="358" t="s">
        <v>338</v>
      </c>
      <c r="B263" s="359"/>
      <c r="C263" s="359"/>
      <c r="D263" s="359"/>
      <c r="E263" s="359"/>
      <c r="F263" s="359"/>
      <c r="G263" s="359"/>
      <c r="H263" s="359"/>
      <c r="I263" s="360"/>
      <c r="J263" s="101">
        <f>J260-J262</f>
        <v>151.40000000000009</v>
      </c>
      <c r="K263" s="102" t="s">
        <v>9</v>
      </c>
      <c r="L263" s="94"/>
      <c r="M263" s="95"/>
      <c r="O263" s="22"/>
      <c r="P263" s="22"/>
      <c r="Q263" s="22"/>
      <c r="R263" s="22"/>
    </row>
    <row r="264" spans="1:18" s="21" customFormat="1" ht="15">
      <c r="A264" s="344" t="s">
        <v>339</v>
      </c>
      <c r="B264" s="345"/>
      <c r="C264" s="345"/>
      <c r="D264" s="345"/>
      <c r="E264" s="345"/>
      <c r="F264" s="345"/>
      <c r="G264" s="345"/>
      <c r="H264" s="345"/>
      <c r="I264" s="346"/>
      <c r="J264" s="91">
        <f>J262+J263</f>
        <v>1577.14</v>
      </c>
      <c r="K264" s="92" t="s">
        <v>9</v>
      </c>
      <c r="L264" s="100"/>
      <c r="M264" s="93"/>
      <c r="O264" s="22"/>
      <c r="P264" s="22"/>
      <c r="Q264" s="22"/>
      <c r="R264" s="22"/>
    </row>
    <row r="265" spans="1:18" s="21" customFormat="1" ht="15">
      <c r="A265" s="22"/>
      <c r="B265" s="27"/>
      <c r="C265" s="28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O265" s="22"/>
      <c r="P265" s="22"/>
      <c r="Q265" s="22"/>
      <c r="R265" s="22"/>
    </row>
    <row r="266" spans="1:18" s="129" customFormat="1" ht="15" hidden="1">
      <c r="A266" s="347" t="s">
        <v>359</v>
      </c>
      <c r="B266" s="348"/>
      <c r="C266" s="348"/>
      <c r="D266" s="348"/>
      <c r="E266" s="348"/>
      <c r="F266" s="348"/>
      <c r="G266" s="348"/>
      <c r="H266" s="348"/>
      <c r="I266" s="348"/>
      <c r="J266" s="348"/>
      <c r="K266" s="348"/>
      <c r="L266" s="348"/>
      <c r="M266" s="349"/>
      <c r="O266" s="22"/>
      <c r="P266" s="22"/>
      <c r="Q266" s="22"/>
      <c r="R266" s="22"/>
    </row>
    <row r="267" spans="1:18" s="129" customFormat="1" ht="15" hidden="1">
      <c r="A267" s="22"/>
      <c r="B267" s="27"/>
      <c r="C267" s="28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O267" s="22"/>
      <c r="P267" s="22"/>
      <c r="Q267" s="22"/>
      <c r="R267" s="22"/>
    </row>
    <row r="268" spans="1:18" s="129" customFormat="1" hidden="1">
      <c r="A268" s="30" t="s">
        <v>352</v>
      </c>
      <c r="B268" s="30"/>
      <c r="C268" s="30"/>
      <c r="D268" s="369"/>
      <c r="E268" s="369"/>
      <c r="F268" s="369"/>
      <c r="G268" s="369"/>
      <c r="H268" s="369"/>
      <c r="I268" s="369"/>
      <c r="J268" s="369"/>
      <c r="K268" s="369"/>
      <c r="L268" s="22"/>
      <c r="M268" s="22"/>
      <c r="O268" s="22"/>
      <c r="P268" s="22"/>
      <c r="Q268" s="22"/>
      <c r="R268" s="22"/>
    </row>
    <row r="269" spans="1:18" s="129" customFormat="1" hidden="1">
      <c r="A269" s="30"/>
      <c r="B269" s="406" t="s">
        <v>354</v>
      </c>
      <c r="C269" s="407"/>
      <c r="D269" s="72"/>
      <c r="E269" s="109"/>
      <c r="F269" s="72"/>
      <c r="G269" s="109"/>
      <c r="H269" s="72"/>
      <c r="I269" s="201"/>
      <c r="J269" s="72"/>
      <c r="K269" s="201"/>
      <c r="L269" s="22"/>
      <c r="M269" s="22"/>
      <c r="O269" s="22"/>
      <c r="P269" s="22"/>
      <c r="Q269" s="22"/>
      <c r="R269" s="22"/>
    </row>
    <row r="270" spans="1:18" s="129" customFormat="1" hidden="1">
      <c r="A270" s="203" t="s">
        <v>353</v>
      </c>
      <c r="B270" s="70">
        <v>2</v>
      </c>
      <c r="C270" s="74" t="s">
        <v>347</v>
      </c>
      <c r="D270" s="72"/>
      <c r="E270" s="109"/>
      <c r="F270" s="72"/>
      <c r="G270" s="109"/>
      <c r="H270" s="72"/>
      <c r="I270" s="201"/>
      <c r="J270" s="72"/>
      <c r="K270" s="201"/>
      <c r="L270" s="22"/>
      <c r="M270" s="22"/>
      <c r="O270" s="22"/>
      <c r="P270" s="22"/>
      <c r="Q270" s="22"/>
      <c r="R270" s="22"/>
    </row>
    <row r="271" spans="1:18" s="129" customFormat="1" ht="15" hidden="1">
      <c r="A271" s="22"/>
      <c r="B271" s="27"/>
      <c r="C271" s="28"/>
      <c r="D271" s="30"/>
      <c r="E271" s="30"/>
      <c r="F271" s="30"/>
      <c r="G271" s="30"/>
      <c r="H271" s="30"/>
      <c r="I271" s="22"/>
      <c r="J271" s="30"/>
      <c r="K271" s="22"/>
      <c r="L271" s="22"/>
      <c r="M271" s="22"/>
      <c r="O271" s="22"/>
      <c r="P271" s="22"/>
      <c r="Q271" s="22"/>
      <c r="R271" s="22"/>
    </row>
    <row r="272" spans="1:18" s="129" customFormat="1" ht="15" hidden="1">
      <c r="A272" s="352" t="s">
        <v>336</v>
      </c>
      <c r="B272" s="353"/>
      <c r="C272" s="353"/>
      <c r="D272" s="353"/>
      <c r="E272" s="353"/>
      <c r="F272" s="353"/>
      <c r="G272" s="353"/>
      <c r="H272" s="353"/>
      <c r="I272" s="354"/>
      <c r="J272" s="89">
        <f>B270</f>
        <v>2</v>
      </c>
      <c r="K272" s="90" t="s">
        <v>347</v>
      </c>
      <c r="L272" s="22"/>
      <c r="M272" s="22"/>
      <c r="O272" s="22"/>
      <c r="P272" s="22"/>
      <c r="Q272" s="22"/>
      <c r="R272" s="22"/>
    </row>
    <row r="273" spans="1:18" s="129" customFormat="1" ht="15" hidden="1">
      <c r="A273" s="22"/>
      <c r="B273" s="27"/>
      <c r="C273" s="28"/>
      <c r="D273" s="30"/>
      <c r="E273" s="30"/>
      <c r="F273" s="30"/>
      <c r="G273" s="30"/>
      <c r="H273" s="30"/>
      <c r="I273" s="22"/>
      <c r="J273" s="30"/>
      <c r="K273" s="22"/>
      <c r="L273" s="22"/>
      <c r="M273" s="22"/>
      <c r="O273" s="22"/>
      <c r="P273" s="22"/>
      <c r="Q273" s="22"/>
      <c r="R273" s="22"/>
    </row>
    <row r="274" spans="1:18" s="129" customFormat="1" ht="15" hidden="1">
      <c r="A274" s="355" t="s">
        <v>337</v>
      </c>
      <c r="B274" s="356"/>
      <c r="C274" s="356"/>
      <c r="D274" s="356"/>
      <c r="E274" s="356"/>
      <c r="F274" s="356"/>
      <c r="G274" s="356"/>
      <c r="H274" s="356"/>
      <c r="I274" s="405"/>
      <c r="J274" s="106">
        <v>0</v>
      </c>
      <c r="K274" s="97" t="s">
        <v>347</v>
      </c>
      <c r="L274" s="97"/>
      <c r="M274" s="73"/>
      <c r="O274" s="22"/>
      <c r="P274" s="22"/>
      <c r="Q274" s="22"/>
      <c r="R274" s="22"/>
    </row>
    <row r="275" spans="1:18" s="129" customFormat="1" ht="15" hidden="1">
      <c r="A275" s="358" t="s">
        <v>338</v>
      </c>
      <c r="B275" s="359"/>
      <c r="C275" s="359"/>
      <c r="D275" s="359"/>
      <c r="E275" s="359"/>
      <c r="F275" s="359"/>
      <c r="G275" s="359"/>
      <c r="H275" s="359"/>
      <c r="I275" s="360"/>
      <c r="J275" s="101">
        <f>J276-J274</f>
        <v>2</v>
      </c>
      <c r="K275" s="102" t="s">
        <v>347</v>
      </c>
      <c r="L275" s="94"/>
      <c r="M275" s="95"/>
      <c r="O275" s="22"/>
      <c r="P275" s="22"/>
      <c r="Q275" s="22"/>
      <c r="R275" s="22"/>
    </row>
    <row r="276" spans="1:18" s="129" customFormat="1" ht="15" hidden="1">
      <c r="A276" s="344" t="s">
        <v>339</v>
      </c>
      <c r="B276" s="345"/>
      <c r="C276" s="345"/>
      <c r="D276" s="345"/>
      <c r="E276" s="345"/>
      <c r="F276" s="345"/>
      <c r="G276" s="345"/>
      <c r="H276" s="345"/>
      <c r="I276" s="346"/>
      <c r="J276" s="91">
        <f>J272</f>
        <v>2</v>
      </c>
      <c r="K276" s="92" t="s">
        <v>347</v>
      </c>
      <c r="L276" s="100"/>
      <c r="M276" s="93"/>
      <c r="O276" s="22"/>
      <c r="P276" s="22"/>
      <c r="Q276" s="22"/>
      <c r="R276" s="22"/>
    </row>
    <row r="277" spans="1:18" s="129" customFormat="1" ht="32.25" customHeight="1">
      <c r="A277" s="347" t="s">
        <v>481</v>
      </c>
      <c r="B277" s="348"/>
      <c r="C277" s="348"/>
      <c r="D277" s="348"/>
      <c r="E277" s="348"/>
      <c r="F277" s="348"/>
      <c r="G277" s="348"/>
      <c r="H277" s="348"/>
      <c r="I277" s="348"/>
      <c r="J277" s="348"/>
      <c r="K277" s="348"/>
      <c r="L277" s="348"/>
      <c r="M277" s="349"/>
      <c r="O277" s="22"/>
      <c r="P277" s="22"/>
      <c r="Q277" s="22"/>
      <c r="R277" s="22"/>
    </row>
    <row r="278" spans="1:18" s="129" customFormat="1" ht="15">
      <c r="A278" s="22"/>
      <c r="B278" s="27"/>
      <c r="C278" s="28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O278" s="22"/>
      <c r="P278" s="22"/>
      <c r="Q278" s="22"/>
      <c r="R278" s="22"/>
    </row>
    <row r="279" spans="1:18" s="129" customFormat="1">
      <c r="A279" s="30" t="s">
        <v>352</v>
      </c>
      <c r="B279" s="30"/>
      <c r="C279" s="30"/>
      <c r="D279" s="369"/>
      <c r="E279" s="369"/>
      <c r="F279" s="369"/>
      <c r="G279" s="369"/>
      <c r="H279" s="369"/>
      <c r="I279" s="369"/>
      <c r="J279" s="369"/>
      <c r="K279" s="369"/>
      <c r="L279" s="22"/>
      <c r="M279" s="22"/>
      <c r="O279" s="22"/>
      <c r="P279" s="22"/>
      <c r="Q279" s="22"/>
      <c r="R279" s="22"/>
    </row>
    <row r="280" spans="1:18" s="129" customFormat="1" ht="15">
      <c r="A280" s="22"/>
      <c r="B280" s="27"/>
      <c r="C280" s="28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O280" s="22"/>
      <c r="P280" s="22"/>
      <c r="Q280" s="22"/>
      <c r="R280" s="22"/>
    </row>
    <row r="281" spans="1:18" s="129" customFormat="1">
      <c r="A281" s="22"/>
      <c r="B281" s="363" t="s">
        <v>396</v>
      </c>
      <c r="C281" s="364"/>
      <c r="D281" s="365" t="s">
        <v>385</v>
      </c>
      <c r="E281" s="366"/>
      <c r="F281" s="365" t="s">
        <v>395</v>
      </c>
      <c r="G281" s="366"/>
      <c r="H281" s="22"/>
      <c r="I281" s="22"/>
      <c r="J281" s="22"/>
      <c r="K281" s="22"/>
      <c r="L281" s="22"/>
      <c r="M281" s="22"/>
      <c r="O281" s="22"/>
      <c r="P281" s="22"/>
      <c r="Q281" s="22"/>
      <c r="R281" s="22"/>
    </row>
    <row r="282" spans="1:18" s="129" customFormat="1" ht="15">
      <c r="A282" s="69" t="s">
        <v>366</v>
      </c>
      <c r="B282" s="70">
        <v>12.574199999999999</v>
      </c>
      <c r="C282" s="75" t="s">
        <v>387</v>
      </c>
      <c r="D282" s="70">
        <v>2.8</v>
      </c>
      <c r="E282" s="75" t="s">
        <v>387</v>
      </c>
      <c r="F282" s="225">
        <f>ROUND(B282*D282,2)</f>
        <v>35.21</v>
      </c>
      <c r="G282" s="73" t="s">
        <v>9</v>
      </c>
      <c r="H282" s="22"/>
      <c r="I282" s="22"/>
      <c r="J282" s="22"/>
      <c r="K282" s="22"/>
      <c r="L282" s="22"/>
      <c r="M282" s="22"/>
      <c r="O282" s="22"/>
      <c r="P282" s="22"/>
      <c r="Q282" s="22"/>
      <c r="R282" s="22"/>
    </row>
    <row r="283" spans="1:18" s="129" customFormat="1" ht="15">
      <c r="A283" s="278" t="s">
        <v>475</v>
      </c>
      <c r="B283" s="225">
        <v>16.018000000000001</v>
      </c>
      <c r="C283" s="75" t="s">
        <v>387</v>
      </c>
      <c r="D283" s="70">
        <v>2.8</v>
      </c>
      <c r="E283" s="75" t="s">
        <v>387</v>
      </c>
      <c r="F283" s="225">
        <f t="shared" ref="F283:F295" si="3">ROUND(B283*D283,2)</f>
        <v>44.85</v>
      </c>
      <c r="G283" s="73" t="s">
        <v>9</v>
      </c>
      <c r="H283" s="22"/>
      <c r="I283" s="22"/>
      <c r="J283" s="22"/>
      <c r="K283" s="22"/>
      <c r="L283" s="22"/>
      <c r="M283" s="22"/>
      <c r="O283" s="22"/>
      <c r="P283" s="22"/>
      <c r="Q283" s="22"/>
      <c r="R283" s="22"/>
    </row>
    <row r="284" spans="1:18" s="129" customFormat="1" ht="15">
      <c r="A284" s="69" t="s">
        <v>366</v>
      </c>
      <c r="B284" s="72">
        <v>12.1732</v>
      </c>
      <c r="C284" s="223" t="s">
        <v>387</v>
      </c>
      <c r="D284" s="72">
        <v>2.8</v>
      </c>
      <c r="E284" s="223" t="s">
        <v>387</v>
      </c>
      <c r="F284" s="225">
        <f t="shared" si="3"/>
        <v>34.08</v>
      </c>
      <c r="G284" s="73" t="s">
        <v>9</v>
      </c>
      <c r="H284" s="22"/>
      <c r="I284" s="22"/>
      <c r="J284" s="22"/>
      <c r="K284" s="22"/>
      <c r="L284" s="22"/>
      <c r="M284" s="22"/>
      <c r="O284" s="22"/>
      <c r="P284" s="22"/>
      <c r="Q284" s="22"/>
      <c r="R284" s="22"/>
    </row>
    <row r="285" spans="1:18" s="129" customFormat="1" ht="15">
      <c r="A285" s="278" t="s">
        <v>361</v>
      </c>
      <c r="B285" s="225">
        <v>10.677300000000001</v>
      </c>
      <c r="C285" s="75" t="s">
        <v>387</v>
      </c>
      <c r="D285" s="70">
        <v>2.8</v>
      </c>
      <c r="E285" s="75" t="s">
        <v>387</v>
      </c>
      <c r="F285" s="225">
        <f t="shared" si="3"/>
        <v>29.9</v>
      </c>
      <c r="G285" s="73" t="s">
        <v>9</v>
      </c>
      <c r="H285" s="22"/>
      <c r="I285" s="22"/>
      <c r="J285" s="22"/>
      <c r="K285" s="22"/>
      <c r="L285" s="22"/>
      <c r="M285" s="22"/>
      <c r="O285" s="22"/>
      <c r="P285" s="22"/>
      <c r="Q285" s="22"/>
      <c r="R285" s="22"/>
    </row>
    <row r="286" spans="1:18" s="129" customFormat="1" ht="15">
      <c r="A286" s="69" t="s">
        <v>367</v>
      </c>
      <c r="B286" s="72">
        <v>18.662500000000001</v>
      </c>
      <c r="C286" s="223" t="s">
        <v>387</v>
      </c>
      <c r="D286" s="72">
        <v>2.8</v>
      </c>
      <c r="E286" s="223" t="s">
        <v>387</v>
      </c>
      <c r="F286" s="225">
        <f t="shared" si="3"/>
        <v>52.26</v>
      </c>
      <c r="G286" s="73" t="s">
        <v>9</v>
      </c>
      <c r="H286" s="22"/>
      <c r="I286" s="22"/>
      <c r="J286" s="22"/>
      <c r="K286" s="22"/>
      <c r="L286" s="22"/>
      <c r="M286" s="22"/>
      <c r="O286" s="22"/>
      <c r="P286" s="22"/>
      <c r="Q286" s="22"/>
      <c r="R286" s="22"/>
    </row>
    <row r="287" spans="1:18" s="129" customFormat="1" ht="15">
      <c r="A287" s="69" t="s">
        <v>371</v>
      </c>
      <c r="B287" s="225">
        <v>12.77</v>
      </c>
      <c r="C287" s="75" t="s">
        <v>387</v>
      </c>
      <c r="D287" s="70">
        <v>2.8</v>
      </c>
      <c r="E287" s="75" t="s">
        <v>387</v>
      </c>
      <c r="F287" s="225">
        <f t="shared" si="3"/>
        <v>35.76</v>
      </c>
      <c r="G287" s="73" t="s">
        <v>9</v>
      </c>
      <c r="H287" s="22"/>
      <c r="I287" s="22"/>
      <c r="J287" s="22"/>
      <c r="K287" s="22"/>
      <c r="L287" s="22"/>
      <c r="M287" s="22"/>
      <c r="O287" s="22"/>
      <c r="P287" s="22"/>
      <c r="Q287" s="22"/>
      <c r="R287" s="22"/>
    </row>
    <row r="288" spans="1:18" s="129" customFormat="1" ht="15">
      <c r="A288" s="278" t="s">
        <v>476</v>
      </c>
      <c r="B288" s="30">
        <v>20.3</v>
      </c>
      <c r="C288" s="223" t="s">
        <v>387</v>
      </c>
      <c r="D288" s="30">
        <v>2.8</v>
      </c>
      <c r="E288" s="223" t="s">
        <v>387</v>
      </c>
      <c r="F288" s="225">
        <f t="shared" si="3"/>
        <v>56.84</v>
      </c>
      <c r="G288" s="73"/>
      <c r="H288" s="22"/>
      <c r="I288" s="22"/>
      <c r="J288" s="22"/>
      <c r="K288" s="22"/>
      <c r="L288" s="22"/>
      <c r="M288" s="22"/>
      <c r="O288" s="22"/>
      <c r="P288" s="22"/>
      <c r="Q288" s="22"/>
      <c r="R288" s="22"/>
    </row>
    <row r="289" spans="1:18" s="129" customFormat="1" ht="15">
      <c r="A289" s="69" t="s">
        <v>374</v>
      </c>
      <c r="B289" s="225">
        <v>12.172800000000001</v>
      </c>
      <c r="C289" s="75" t="s">
        <v>387</v>
      </c>
      <c r="D289" s="70">
        <v>2.8</v>
      </c>
      <c r="E289" s="75" t="s">
        <v>387</v>
      </c>
      <c r="F289" s="225">
        <f t="shared" si="3"/>
        <v>34.08</v>
      </c>
      <c r="G289" s="73" t="s">
        <v>9</v>
      </c>
      <c r="H289" s="22"/>
      <c r="I289" s="22"/>
      <c r="J289" s="22"/>
      <c r="K289" s="22"/>
      <c r="L289" s="22"/>
      <c r="M289" s="22"/>
      <c r="O289" s="22"/>
      <c r="P289" s="22"/>
      <c r="Q289" s="22"/>
      <c r="R289" s="22"/>
    </row>
    <row r="290" spans="1:18" s="129" customFormat="1" ht="15">
      <c r="A290" s="69" t="s">
        <v>375</v>
      </c>
      <c r="B290" s="72">
        <v>12.173</v>
      </c>
      <c r="C290" s="223" t="s">
        <v>387</v>
      </c>
      <c r="D290" s="72">
        <v>2.8</v>
      </c>
      <c r="E290" s="223" t="s">
        <v>387</v>
      </c>
      <c r="F290" s="225">
        <f t="shared" si="3"/>
        <v>34.08</v>
      </c>
      <c r="G290" s="73" t="s">
        <v>9</v>
      </c>
      <c r="H290" s="22"/>
      <c r="I290" s="22"/>
      <c r="J290" s="22"/>
      <c r="K290" s="22"/>
      <c r="L290" s="22"/>
      <c r="M290" s="22"/>
      <c r="O290" s="22"/>
      <c r="P290" s="22"/>
      <c r="Q290" s="22"/>
      <c r="R290" s="22"/>
    </row>
    <row r="291" spans="1:18" s="129" customFormat="1" ht="15">
      <c r="A291" s="278" t="s">
        <v>369</v>
      </c>
      <c r="B291" s="225">
        <v>12.5746</v>
      </c>
      <c r="C291" s="75" t="s">
        <v>387</v>
      </c>
      <c r="D291" s="70">
        <v>2.8</v>
      </c>
      <c r="E291" s="75" t="s">
        <v>387</v>
      </c>
      <c r="F291" s="225">
        <f t="shared" si="3"/>
        <v>35.21</v>
      </c>
      <c r="G291" s="73" t="s">
        <v>9</v>
      </c>
      <c r="H291" s="22"/>
      <c r="I291" s="22"/>
      <c r="J291" s="22"/>
      <c r="K291" s="22"/>
      <c r="L291" s="22"/>
      <c r="M291" s="22"/>
      <c r="O291" s="22"/>
      <c r="P291" s="22"/>
      <c r="Q291" s="22"/>
      <c r="R291" s="22"/>
    </row>
    <row r="292" spans="1:18" s="129" customFormat="1" ht="15">
      <c r="A292" s="69" t="s">
        <v>477</v>
      </c>
      <c r="B292" s="72">
        <v>11.17</v>
      </c>
      <c r="C292" s="223" t="s">
        <v>387</v>
      </c>
      <c r="D292" s="72">
        <v>2.8</v>
      </c>
      <c r="E292" s="223" t="s">
        <v>387</v>
      </c>
      <c r="F292" s="225">
        <f t="shared" si="3"/>
        <v>31.28</v>
      </c>
      <c r="G292" s="73" t="s">
        <v>9</v>
      </c>
      <c r="H292" s="22"/>
      <c r="I292" s="22"/>
      <c r="J292" s="22"/>
      <c r="K292" s="22"/>
      <c r="L292" s="22"/>
      <c r="M292" s="22"/>
      <c r="O292" s="22"/>
      <c r="P292" s="22"/>
      <c r="Q292" s="22"/>
      <c r="R292" s="22"/>
    </row>
    <row r="293" spans="1:18" s="129" customFormat="1" ht="15">
      <c r="A293" s="278" t="s">
        <v>446</v>
      </c>
      <c r="B293" s="225">
        <v>6.9885000000000002</v>
      </c>
      <c r="C293" s="75" t="s">
        <v>387</v>
      </c>
      <c r="D293" s="70">
        <v>2.8</v>
      </c>
      <c r="E293" s="75" t="s">
        <v>387</v>
      </c>
      <c r="F293" s="225">
        <f t="shared" si="3"/>
        <v>19.57</v>
      </c>
      <c r="G293" s="73" t="s">
        <v>9</v>
      </c>
      <c r="H293" s="22"/>
      <c r="I293" s="22"/>
      <c r="J293" s="22"/>
      <c r="K293" s="22"/>
      <c r="L293" s="22"/>
      <c r="M293" s="22"/>
      <c r="O293" s="22"/>
      <c r="P293" s="22"/>
      <c r="Q293" s="22"/>
      <c r="R293" s="22"/>
    </row>
    <row r="294" spans="1:18" s="129" customFormat="1" ht="15">
      <c r="A294" s="69" t="s">
        <v>478</v>
      </c>
      <c r="B294" s="72">
        <v>38.803100000000001</v>
      </c>
      <c r="C294" s="223" t="s">
        <v>387</v>
      </c>
      <c r="D294" s="72">
        <v>2.8</v>
      </c>
      <c r="E294" s="223" t="s">
        <v>387</v>
      </c>
      <c r="F294" s="225">
        <f t="shared" si="3"/>
        <v>108.65</v>
      </c>
      <c r="G294" s="73" t="s">
        <v>9</v>
      </c>
      <c r="H294" s="22"/>
      <c r="I294" s="22"/>
      <c r="J294" s="22"/>
      <c r="K294" s="22"/>
      <c r="L294" s="22"/>
      <c r="M294" s="22"/>
      <c r="O294" s="22"/>
      <c r="P294" s="22"/>
      <c r="Q294" s="22"/>
      <c r="R294" s="22"/>
    </row>
    <row r="295" spans="1:18" s="129" customFormat="1" ht="15">
      <c r="A295" s="69" t="s">
        <v>478</v>
      </c>
      <c r="B295" s="225">
        <f>56.4272-38.8031</f>
        <v>17.624099999999999</v>
      </c>
      <c r="C295" s="75" t="s">
        <v>387</v>
      </c>
      <c r="D295" s="70">
        <v>3.5</v>
      </c>
      <c r="E295" s="75" t="s">
        <v>387</v>
      </c>
      <c r="F295" s="225">
        <f t="shared" si="3"/>
        <v>61.68</v>
      </c>
      <c r="G295" s="230" t="s">
        <v>9</v>
      </c>
      <c r="H295" s="22"/>
      <c r="I295" s="22"/>
      <c r="J295" s="22"/>
      <c r="K295" s="22"/>
      <c r="L295" s="22"/>
      <c r="M295" s="22"/>
      <c r="N295" s="241">
        <f>SUM(F282:F295)</f>
        <v>613.44999999999993</v>
      </c>
      <c r="O295" s="22"/>
      <c r="P295" s="22"/>
      <c r="Q295" s="22"/>
      <c r="R295" s="22"/>
    </row>
    <row r="296" spans="1:18" s="129" customFormat="1" ht="15">
      <c r="A296" s="69" t="s">
        <v>479</v>
      </c>
      <c r="B296" s="219">
        <f>SUM(F282:F295)</f>
        <v>613.44999999999993</v>
      </c>
      <c r="C296" s="230" t="s">
        <v>9</v>
      </c>
      <c r="D296" s="227"/>
      <c r="E296" s="276"/>
      <c r="F296" s="72"/>
      <c r="G296" s="71"/>
      <c r="H296" s="22"/>
      <c r="I296" s="22"/>
      <c r="J296" s="22"/>
      <c r="K296" s="22"/>
      <c r="L296" s="22"/>
      <c r="M296" s="22"/>
      <c r="N296" s="241"/>
      <c r="O296" s="22"/>
      <c r="P296" s="22"/>
      <c r="Q296" s="22"/>
      <c r="R296" s="22"/>
    </row>
    <row r="297" spans="1:18" s="129" customFormat="1" ht="15">
      <c r="A297" s="22"/>
      <c r="B297" s="27"/>
      <c r="C297" s="28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O297" s="22"/>
      <c r="P297" s="22"/>
      <c r="Q297" s="22"/>
      <c r="R297" s="22"/>
    </row>
    <row r="298" spans="1:18" s="129" customFormat="1">
      <c r="A298" s="231"/>
      <c r="B298" s="361" t="s">
        <v>397</v>
      </c>
      <c r="C298" s="362"/>
      <c r="D298" s="361" t="s">
        <v>398</v>
      </c>
      <c r="E298" s="362"/>
      <c r="F298" s="361" t="s">
        <v>399</v>
      </c>
      <c r="G298" s="362"/>
      <c r="H298" s="361" t="s">
        <v>310</v>
      </c>
      <c r="I298" s="362"/>
      <c r="J298" s="22"/>
      <c r="K298" s="22"/>
      <c r="L298" s="22"/>
      <c r="M298" s="22"/>
      <c r="O298" s="22"/>
      <c r="P298" s="22"/>
      <c r="Q298" s="22"/>
      <c r="R298" s="22"/>
    </row>
    <row r="299" spans="1:18" s="129" customFormat="1">
      <c r="A299" s="279" t="s">
        <v>458</v>
      </c>
      <c r="B299" s="30">
        <v>1</v>
      </c>
      <c r="C299" s="233" t="s">
        <v>387</v>
      </c>
      <c r="D299" s="30">
        <v>0.8</v>
      </c>
      <c r="E299" s="232" t="s">
        <v>387</v>
      </c>
      <c r="F299" s="30">
        <v>2</v>
      </c>
      <c r="G299" s="233" t="s">
        <v>401</v>
      </c>
      <c r="H299" s="214">
        <f t="shared" ref="H299:H309" si="4">B299*D299*F299</f>
        <v>1.6</v>
      </c>
      <c r="I299" s="240" t="s">
        <v>9</v>
      </c>
      <c r="J299" s="22"/>
      <c r="K299" s="22"/>
      <c r="L299" s="22"/>
      <c r="M299" s="22"/>
      <c r="O299" s="22"/>
      <c r="P299" s="22"/>
      <c r="Q299" s="22"/>
      <c r="R299" s="22"/>
    </row>
    <row r="300" spans="1:18" s="129" customFormat="1">
      <c r="A300" s="69" t="s">
        <v>400</v>
      </c>
      <c r="B300" s="70">
        <v>2</v>
      </c>
      <c r="C300" s="238" t="s">
        <v>387</v>
      </c>
      <c r="D300" s="70">
        <v>0.8</v>
      </c>
      <c r="E300" s="239" t="s">
        <v>387</v>
      </c>
      <c r="F300" s="70">
        <v>10</v>
      </c>
      <c r="G300" s="238" t="s">
        <v>401</v>
      </c>
      <c r="H300" s="214">
        <f t="shared" si="4"/>
        <v>16</v>
      </c>
      <c r="I300" s="240" t="s">
        <v>9</v>
      </c>
      <c r="J300" s="22"/>
      <c r="K300" s="22"/>
      <c r="L300" s="22"/>
      <c r="M300" s="22"/>
      <c r="O300" s="22"/>
      <c r="P300" s="22"/>
      <c r="Q300" s="22"/>
      <c r="R300" s="22"/>
    </row>
    <row r="301" spans="1:18" s="129" customFormat="1">
      <c r="A301" s="278" t="s">
        <v>459</v>
      </c>
      <c r="B301" s="30">
        <v>2</v>
      </c>
      <c r="C301" s="236" t="s">
        <v>387</v>
      </c>
      <c r="D301" s="30">
        <v>2.2000000000000002</v>
      </c>
      <c r="E301" s="235" t="s">
        <v>387</v>
      </c>
      <c r="F301" s="30">
        <v>1</v>
      </c>
      <c r="G301" s="236" t="s">
        <v>401</v>
      </c>
      <c r="H301" s="214">
        <f t="shared" si="4"/>
        <v>4.4000000000000004</v>
      </c>
      <c r="I301" s="240" t="s">
        <v>9</v>
      </c>
      <c r="J301" s="22"/>
      <c r="K301" s="22"/>
      <c r="L301" s="22"/>
      <c r="M301" s="22"/>
      <c r="O301" s="22"/>
      <c r="P301" s="22"/>
      <c r="Q301" s="22"/>
      <c r="R301" s="22"/>
    </row>
    <row r="302" spans="1:18" s="129" customFormat="1">
      <c r="A302" s="69" t="s">
        <v>460</v>
      </c>
      <c r="B302" s="70">
        <v>0.95</v>
      </c>
      <c r="C302" s="238" t="s">
        <v>387</v>
      </c>
      <c r="D302" s="70">
        <v>0.8</v>
      </c>
      <c r="E302" s="239" t="s">
        <v>387</v>
      </c>
      <c r="F302" s="70">
        <v>1</v>
      </c>
      <c r="G302" s="238" t="s">
        <v>401</v>
      </c>
      <c r="H302" s="214">
        <f t="shared" si="4"/>
        <v>0.76</v>
      </c>
      <c r="I302" s="240" t="s">
        <v>9</v>
      </c>
      <c r="J302" s="22"/>
      <c r="K302" s="22"/>
      <c r="L302" s="22"/>
      <c r="M302" s="22"/>
      <c r="O302" s="22"/>
      <c r="P302" s="22"/>
      <c r="Q302" s="22"/>
      <c r="R302" s="22"/>
    </row>
    <row r="303" spans="1:18" s="129" customFormat="1">
      <c r="A303" s="278" t="s">
        <v>461</v>
      </c>
      <c r="B303" s="30">
        <v>1</v>
      </c>
      <c r="C303" s="236" t="s">
        <v>387</v>
      </c>
      <c r="D303" s="30">
        <v>0.4</v>
      </c>
      <c r="E303" s="235" t="s">
        <v>387</v>
      </c>
      <c r="F303" s="30">
        <v>2</v>
      </c>
      <c r="G303" s="236" t="s">
        <v>401</v>
      </c>
      <c r="H303" s="214">
        <f t="shared" si="4"/>
        <v>0.8</v>
      </c>
      <c r="I303" s="240" t="s">
        <v>9</v>
      </c>
      <c r="J303" s="22"/>
      <c r="K303" s="22"/>
      <c r="L303" s="22"/>
      <c r="M303" s="22"/>
      <c r="O303" s="22"/>
      <c r="P303" s="22"/>
      <c r="Q303" s="22"/>
      <c r="R303" s="22"/>
    </row>
    <row r="304" spans="1:18" s="129" customFormat="1">
      <c r="A304" s="69" t="s">
        <v>463</v>
      </c>
      <c r="B304" s="70">
        <v>4.4000000000000004</v>
      </c>
      <c r="C304" s="238" t="s">
        <v>387</v>
      </c>
      <c r="D304" s="70">
        <v>3.3</v>
      </c>
      <c r="E304" s="239" t="s">
        <v>387</v>
      </c>
      <c r="F304" s="70">
        <v>1</v>
      </c>
      <c r="G304" s="238" t="s">
        <v>401</v>
      </c>
      <c r="H304" s="214">
        <f t="shared" si="4"/>
        <v>14.52</v>
      </c>
      <c r="I304" s="240" t="s">
        <v>9</v>
      </c>
      <c r="J304" s="22"/>
      <c r="K304" s="22"/>
      <c r="L304" s="22"/>
      <c r="M304" s="22"/>
      <c r="O304" s="22"/>
      <c r="P304" s="22"/>
      <c r="Q304" s="22"/>
      <c r="R304" s="22"/>
    </row>
    <row r="305" spans="1:18" s="129" customFormat="1">
      <c r="A305" s="278" t="s">
        <v>463</v>
      </c>
      <c r="B305" s="30">
        <v>1.9</v>
      </c>
      <c r="C305" s="236" t="s">
        <v>387</v>
      </c>
      <c r="D305" s="30">
        <v>2.1</v>
      </c>
      <c r="E305" s="235" t="s">
        <v>387</v>
      </c>
      <c r="F305" s="30">
        <v>1</v>
      </c>
      <c r="G305" s="236" t="s">
        <v>401</v>
      </c>
      <c r="H305" s="214">
        <f t="shared" si="4"/>
        <v>3.9899999999999998</v>
      </c>
      <c r="I305" s="240" t="s">
        <v>9</v>
      </c>
      <c r="J305" s="22"/>
      <c r="K305" s="22"/>
      <c r="L305" s="22"/>
      <c r="M305" s="22"/>
      <c r="O305" s="22"/>
      <c r="P305" s="22"/>
      <c r="Q305" s="22"/>
      <c r="R305" s="22"/>
    </row>
    <row r="306" spans="1:18" s="129" customFormat="1">
      <c r="A306" s="69" t="s">
        <v>464</v>
      </c>
      <c r="B306" s="70">
        <v>0.8</v>
      </c>
      <c r="C306" s="238" t="s">
        <v>387</v>
      </c>
      <c r="D306" s="70">
        <v>2.1</v>
      </c>
      <c r="E306" s="239" t="s">
        <v>387</v>
      </c>
      <c r="F306" s="70">
        <v>7</v>
      </c>
      <c r="G306" s="238" t="s">
        <v>401</v>
      </c>
      <c r="H306" s="214">
        <f t="shared" si="4"/>
        <v>11.760000000000002</v>
      </c>
      <c r="I306" s="240" t="s">
        <v>9</v>
      </c>
      <c r="J306" s="22"/>
      <c r="K306" s="22"/>
      <c r="L306" s="22"/>
      <c r="M306" s="22"/>
      <c r="O306" s="22"/>
      <c r="P306" s="22"/>
      <c r="Q306" s="22"/>
      <c r="R306" s="22"/>
    </row>
    <row r="307" spans="1:18" s="129" customFormat="1">
      <c r="A307" s="278" t="s">
        <v>402</v>
      </c>
      <c r="B307" s="30">
        <v>0.9</v>
      </c>
      <c r="C307" s="236" t="s">
        <v>387</v>
      </c>
      <c r="D307" s="30">
        <v>2.1</v>
      </c>
      <c r="E307" s="235" t="s">
        <v>387</v>
      </c>
      <c r="F307" s="30">
        <v>21</v>
      </c>
      <c r="G307" s="236" t="s">
        <v>401</v>
      </c>
      <c r="H307" s="214">
        <f t="shared" si="4"/>
        <v>39.690000000000005</v>
      </c>
      <c r="I307" s="240" t="s">
        <v>9</v>
      </c>
      <c r="J307" s="22"/>
      <c r="K307" s="22"/>
      <c r="L307" s="22"/>
      <c r="M307" s="22"/>
      <c r="O307" s="22"/>
      <c r="P307" s="22"/>
      <c r="Q307" s="22"/>
      <c r="R307" s="22"/>
    </row>
    <row r="308" spans="1:18" s="129" customFormat="1">
      <c r="A308" s="69" t="s">
        <v>466</v>
      </c>
      <c r="B308" s="70">
        <v>1</v>
      </c>
      <c r="C308" s="238" t="s">
        <v>387</v>
      </c>
      <c r="D308" s="70">
        <v>2.1</v>
      </c>
      <c r="E308" s="239" t="s">
        <v>387</v>
      </c>
      <c r="F308" s="70">
        <v>2</v>
      </c>
      <c r="G308" s="238" t="s">
        <v>401</v>
      </c>
      <c r="H308" s="214">
        <f t="shared" si="4"/>
        <v>4.2</v>
      </c>
      <c r="I308" s="240" t="s">
        <v>9</v>
      </c>
      <c r="J308" s="22"/>
      <c r="K308" s="22"/>
      <c r="L308" s="22"/>
      <c r="M308" s="22"/>
      <c r="O308" s="22"/>
      <c r="P308" s="22"/>
      <c r="Q308" s="22"/>
      <c r="R308" s="22"/>
    </row>
    <row r="309" spans="1:18" s="129" customFormat="1">
      <c r="A309" s="69" t="s">
        <v>404</v>
      </c>
      <c r="B309" s="70">
        <v>1.2</v>
      </c>
      <c r="C309" s="238" t="s">
        <v>387</v>
      </c>
      <c r="D309" s="70">
        <v>2.1</v>
      </c>
      <c r="E309" s="239" t="s">
        <v>387</v>
      </c>
      <c r="F309" s="70">
        <v>2</v>
      </c>
      <c r="G309" s="238" t="s">
        <v>401</v>
      </c>
      <c r="H309" s="214">
        <f t="shared" si="4"/>
        <v>5.04</v>
      </c>
      <c r="I309" s="240" t="s">
        <v>9</v>
      </c>
      <c r="J309" s="22"/>
      <c r="K309" s="22"/>
      <c r="L309" s="22"/>
      <c r="M309" s="22"/>
      <c r="O309" s="22"/>
      <c r="P309" s="22"/>
      <c r="Q309" s="22"/>
      <c r="R309" s="22"/>
    </row>
    <row r="310" spans="1:18" s="129" customFormat="1">
      <c r="A310" s="222" t="s">
        <v>403</v>
      </c>
      <c r="B310" s="219">
        <f>SUM(H299:H309)</f>
        <v>102.76000000000002</v>
      </c>
      <c r="C310" s="237" t="s">
        <v>9</v>
      </c>
      <c r="D310" s="212"/>
      <c r="E310" s="212"/>
      <c r="F310" s="212"/>
      <c r="G310" s="212"/>
      <c r="H310" s="212"/>
      <c r="I310" s="212"/>
      <c r="J310" s="22"/>
      <c r="K310" s="22"/>
      <c r="L310" s="22"/>
      <c r="M310" s="22"/>
      <c r="O310" s="22"/>
      <c r="P310" s="22"/>
      <c r="Q310" s="22"/>
      <c r="R310" s="22"/>
    </row>
    <row r="311" spans="1:18" s="129" customFormat="1" ht="15">
      <c r="A311" s="22"/>
      <c r="B311" s="27"/>
      <c r="C311" s="28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O311" s="22"/>
      <c r="P311" s="22"/>
      <c r="Q311" s="22"/>
      <c r="R311" s="22"/>
    </row>
    <row r="312" spans="1:18" s="129" customFormat="1" ht="15">
      <c r="A312" s="352" t="s">
        <v>336</v>
      </c>
      <c r="B312" s="353"/>
      <c r="C312" s="353"/>
      <c r="D312" s="353"/>
      <c r="E312" s="353"/>
      <c r="F312" s="353"/>
      <c r="G312" s="353"/>
      <c r="H312" s="353"/>
      <c r="I312" s="354"/>
      <c r="J312" s="89">
        <f>SUM(F282:F295)-B310</f>
        <v>510.68999999999994</v>
      </c>
      <c r="K312" s="90" t="s">
        <v>9</v>
      </c>
      <c r="L312" s="98"/>
      <c r="M312" s="99"/>
      <c r="O312" s="22"/>
      <c r="P312" s="22"/>
      <c r="Q312" s="22"/>
      <c r="R312" s="22"/>
    </row>
    <row r="313" spans="1:18" s="129" customFormat="1" ht="15">
      <c r="A313" s="71"/>
      <c r="B313" s="32"/>
      <c r="C313" s="33"/>
      <c r="D313" s="29"/>
      <c r="E313" s="29"/>
      <c r="F313" s="22"/>
      <c r="G313" s="29"/>
      <c r="H313" s="31"/>
      <c r="I313" s="31"/>
      <c r="J313" s="30"/>
      <c r="K313" s="31"/>
      <c r="L313" s="22"/>
      <c r="M313" s="22"/>
      <c r="O313" s="22"/>
      <c r="P313" s="22"/>
      <c r="Q313" s="22"/>
      <c r="R313" s="22"/>
    </row>
    <row r="314" spans="1:18" s="129" customFormat="1" ht="15" customHeight="1">
      <c r="A314" s="355" t="s">
        <v>337</v>
      </c>
      <c r="B314" s="356"/>
      <c r="C314" s="356"/>
      <c r="D314" s="356"/>
      <c r="E314" s="356"/>
      <c r="F314" s="356"/>
      <c r="G314" s="356"/>
      <c r="H314" s="356"/>
      <c r="I314" s="357"/>
      <c r="J314" s="96">
        <v>251.64</v>
      </c>
      <c r="K314" s="103" t="s">
        <v>9</v>
      </c>
      <c r="L314" s="97"/>
      <c r="M314" s="73"/>
      <c r="O314" s="22"/>
      <c r="P314" s="22"/>
      <c r="Q314" s="22"/>
      <c r="R314" s="22"/>
    </row>
    <row r="315" spans="1:18" s="129" customFormat="1" ht="15">
      <c r="A315" s="358" t="s">
        <v>338</v>
      </c>
      <c r="B315" s="359"/>
      <c r="C315" s="359"/>
      <c r="D315" s="359"/>
      <c r="E315" s="359"/>
      <c r="F315" s="359"/>
      <c r="G315" s="359"/>
      <c r="H315" s="359"/>
      <c r="I315" s="360"/>
      <c r="J315" s="101">
        <f>J312-J314</f>
        <v>259.04999999999995</v>
      </c>
      <c r="K315" s="104" t="s">
        <v>9</v>
      </c>
      <c r="L315" s="94"/>
      <c r="M315" s="95"/>
      <c r="O315" s="22"/>
      <c r="P315" s="22"/>
      <c r="Q315" s="22"/>
      <c r="R315" s="22"/>
    </row>
    <row r="316" spans="1:18" s="129" customFormat="1" ht="15" customHeight="1">
      <c r="A316" s="344" t="s">
        <v>339</v>
      </c>
      <c r="B316" s="345"/>
      <c r="C316" s="345"/>
      <c r="D316" s="345"/>
      <c r="E316" s="345"/>
      <c r="F316" s="345"/>
      <c r="G316" s="345"/>
      <c r="H316" s="345"/>
      <c r="I316" s="346"/>
      <c r="J316" s="91">
        <f>J314+J315</f>
        <v>510.68999999999994</v>
      </c>
      <c r="K316" s="103" t="s">
        <v>9</v>
      </c>
      <c r="L316" s="100"/>
      <c r="M316" s="93"/>
      <c r="O316" s="22"/>
      <c r="P316" s="22"/>
      <c r="Q316" s="22"/>
      <c r="R316" s="22"/>
    </row>
    <row r="317" spans="1:18" s="129" customFormat="1" ht="15" customHeight="1">
      <c r="A317" s="22"/>
      <c r="B317" s="27"/>
      <c r="C317" s="28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O317" s="22"/>
      <c r="P317" s="22"/>
      <c r="Q317" s="22"/>
      <c r="R317" s="22"/>
    </row>
    <row r="318" spans="1:18" s="129" customFormat="1" ht="31.5" customHeight="1">
      <c r="A318" s="347" t="s">
        <v>480</v>
      </c>
      <c r="B318" s="348"/>
      <c r="C318" s="348"/>
      <c r="D318" s="348"/>
      <c r="E318" s="348"/>
      <c r="F318" s="348"/>
      <c r="G318" s="348"/>
      <c r="H318" s="348"/>
      <c r="I318" s="348"/>
      <c r="J318" s="348"/>
      <c r="K318" s="348"/>
      <c r="L318" s="348"/>
      <c r="M318" s="349"/>
      <c r="O318" s="22"/>
      <c r="P318" s="22"/>
      <c r="Q318" s="22"/>
      <c r="R318" s="22"/>
    </row>
    <row r="319" spans="1:18" s="129" customFormat="1" ht="15">
      <c r="A319" s="22"/>
      <c r="B319" s="27"/>
      <c r="C319" s="28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O319" s="22"/>
      <c r="P319" s="22"/>
      <c r="Q319" s="22"/>
      <c r="R319" s="22"/>
    </row>
    <row r="320" spans="1:18" s="129" customFormat="1">
      <c r="A320" s="22"/>
      <c r="B320" s="363" t="s">
        <v>396</v>
      </c>
      <c r="C320" s="364"/>
      <c r="D320" s="365" t="s">
        <v>385</v>
      </c>
      <c r="E320" s="366"/>
      <c r="F320" s="365" t="s">
        <v>395</v>
      </c>
      <c r="G320" s="366"/>
      <c r="H320" s="22"/>
      <c r="I320" s="22"/>
      <c r="J320" s="22"/>
      <c r="K320" s="22"/>
      <c r="L320" s="22"/>
      <c r="M320" s="22"/>
      <c r="O320" s="22"/>
      <c r="P320" s="22"/>
      <c r="Q320" s="22"/>
      <c r="R320" s="22"/>
    </row>
    <row r="321" spans="1:18" s="129" customFormat="1" ht="15">
      <c r="A321" s="279" t="s">
        <v>370</v>
      </c>
      <c r="B321" s="281">
        <v>6.3884999999999996</v>
      </c>
      <c r="C321" s="284" t="s">
        <v>387</v>
      </c>
      <c r="D321" s="283">
        <v>2.8</v>
      </c>
      <c r="E321" s="282" t="s">
        <v>482</v>
      </c>
      <c r="F321" s="283">
        <f t="shared" ref="F321:F332" si="5">B321*D321</f>
        <v>17.887799999999999</v>
      </c>
      <c r="G321" s="284" t="s">
        <v>9</v>
      </c>
      <c r="H321" s="22"/>
      <c r="I321" s="22"/>
      <c r="J321" s="187"/>
      <c r="K321" s="188"/>
      <c r="L321" s="118"/>
      <c r="M321" s="71"/>
      <c r="O321" s="22"/>
      <c r="P321" s="22"/>
      <c r="Q321" s="22"/>
      <c r="R321" s="22"/>
    </row>
    <row r="322" spans="1:18" s="129" customFormat="1" ht="15">
      <c r="A322" s="69" t="s">
        <v>370</v>
      </c>
      <c r="B322" s="225">
        <v>6.3884999999999996</v>
      </c>
      <c r="C322" s="73" t="s">
        <v>387</v>
      </c>
      <c r="D322" s="70">
        <v>2.8</v>
      </c>
      <c r="E322" s="288" t="s">
        <v>482</v>
      </c>
      <c r="F322" s="70">
        <f t="shared" si="5"/>
        <v>17.887799999999999</v>
      </c>
      <c r="G322" s="73" t="s">
        <v>9</v>
      </c>
      <c r="H322" s="22"/>
      <c r="I322" s="22"/>
      <c r="J322" s="187"/>
      <c r="K322" s="188"/>
      <c r="L322" s="118"/>
      <c r="M322" s="71"/>
      <c r="O322" s="22"/>
      <c r="P322" s="22"/>
      <c r="Q322" s="22"/>
      <c r="R322" s="22"/>
    </row>
    <row r="323" spans="1:18" s="129" customFormat="1" ht="15">
      <c r="A323" s="278" t="s">
        <v>370</v>
      </c>
      <c r="B323" s="285">
        <v>10.3773</v>
      </c>
      <c r="C323" s="286" t="s">
        <v>387</v>
      </c>
      <c r="D323" s="72">
        <v>2.8</v>
      </c>
      <c r="E323" s="71" t="s">
        <v>482</v>
      </c>
      <c r="F323" s="72">
        <f t="shared" si="5"/>
        <v>29.056439999999998</v>
      </c>
      <c r="G323" s="286" t="s">
        <v>9</v>
      </c>
      <c r="H323" s="22"/>
      <c r="I323" s="22"/>
      <c r="J323" s="187"/>
      <c r="K323" s="188"/>
      <c r="L323" s="118"/>
      <c r="M323" s="71"/>
      <c r="O323" s="22"/>
      <c r="P323" s="22"/>
      <c r="Q323" s="22"/>
      <c r="R323" s="22"/>
    </row>
    <row r="324" spans="1:18" s="129" customFormat="1" ht="15">
      <c r="A324" s="69" t="s">
        <v>377</v>
      </c>
      <c r="B324" s="225">
        <v>6.0887000000000002</v>
      </c>
      <c r="C324" s="73" t="s">
        <v>387</v>
      </c>
      <c r="D324" s="70">
        <v>2.8</v>
      </c>
      <c r="E324" s="288" t="s">
        <v>482</v>
      </c>
      <c r="F324" s="70">
        <f t="shared" si="5"/>
        <v>17.048359999999999</v>
      </c>
      <c r="G324" s="73" t="s">
        <v>9</v>
      </c>
      <c r="H324" s="22"/>
      <c r="I324" s="22"/>
      <c r="J324" s="187"/>
      <c r="K324" s="188"/>
      <c r="L324" s="118"/>
      <c r="M324" s="71"/>
      <c r="O324" s="22"/>
      <c r="P324" s="22"/>
      <c r="Q324" s="22"/>
      <c r="R324" s="22"/>
    </row>
    <row r="325" spans="1:18" s="129" customFormat="1" ht="15">
      <c r="A325" s="278" t="s">
        <v>370</v>
      </c>
      <c r="B325" s="285">
        <v>6.9844999999999997</v>
      </c>
      <c r="C325" s="286" t="s">
        <v>387</v>
      </c>
      <c r="D325" s="72">
        <v>2.8</v>
      </c>
      <c r="E325" s="71" t="s">
        <v>482</v>
      </c>
      <c r="F325" s="72">
        <f t="shared" si="5"/>
        <v>19.5566</v>
      </c>
      <c r="G325" s="286" t="s">
        <v>9</v>
      </c>
      <c r="H325" s="22"/>
      <c r="I325" s="22"/>
      <c r="J325" s="187"/>
      <c r="K325" s="188"/>
      <c r="L325" s="118"/>
      <c r="M325" s="71"/>
      <c r="O325" s="22"/>
      <c r="P325" s="22"/>
      <c r="Q325" s="22"/>
      <c r="R325" s="22"/>
    </row>
    <row r="326" spans="1:18" s="129" customFormat="1" ht="15">
      <c r="A326" s="69" t="s">
        <v>483</v>
      </c>
      <c r="B326" s="225">
        <v>9.9841999999999995</v>
      </c>
      <c r="C326" s="73" t="s">
        <v>387</v>
      </c>
      <c r="D326" s="70">
        <v>2.8</v>
      </c>
      <c r="E326" s="288" t="s">
        <v>482</v>
      </c>
      <c r="F326" s="70">
        <f t="shared" si="5"/>
        <v>27.955759999999998</v>
      </c>
      <c r="G326" s="73" t="s">
        <v>9</v>
      </c>
      <c r="H326" s="22"/>
      <c r="I326" s="22"/>
      <c r="J326" s="187"/>
      <c r="K326" s="188"/>
      <c r="L326" s="118"/>
      <c r="M326" s="71"/>
      <c r="O326" s="22"/>
      <c r="P326" s="22"/>
      <c r="Q326" s="22"/>
      <c r="R326" s="22"/>
    </row>
    <row r="327" spans="1:18" s="129" customFormat="1" ht="15">
      <c r="A327" s="278" t="s">
        <v>379</v>
      </c>
      <c r="B327" s="285">
        <v>9.9802</v>
      </c>
      <c r="C327" s="286" t="s">
        <v>387</v>
      </c>
      <c r="D327" s="72">
        <v>2.8</v>
      </c>
      <c r="E327" s="71" t="s">
        <v>482</v>
      </c>
      <c r="F327" s="72">
        <f t="shared" si="5"/>
        <v>27.944559999999999</v>
      </c>
      <c r="G327" s="286" t="s">
        <v>9</v>
      </c>
      <c r="H327" s="22"/>
      <c r="I327" s="22"/>
      <c r="J327" s="187"/>
      <c r="K327" s="188"/>
      <c r="L327" s="118"/>
      <c r="M327" s="71"/>
      <c r="O327" s="22"/>
      <c r="P327" s="22"/>
      <c r="Q327" s="22"/>
      <c r="R327" s="22"/>
    </row>
    <row r="328" spans="1:18" s="129" customFormat="1" ht="15">
      <c r="A328" s="69" t="s">
        <v>484</v>
      </c>
      <c r="B328" s="225">
        <v>4.1319999999999997</v>
      </c>
      <c r="C328" s="73" t="s">
        <v>387</v>
      </c>
      <c r="D328" s="70">
        <v>2.8</v>
      </c>
      <c r="E328" s="288" t="s">
        <v>482</v>
      </c>
      <c r="F328" s="70">
        <f t="shared" si="5"/>
        <v>11.569599999999998</v>
      </c>
      <c r="G328" s="73" t="s">
        <v>9</v>
      </c>
      <c r="H328" s="22"/>
      <c r="I328" s="22"/>
      <c r="J328" s="187"/>
      <c r="K328" s="188"/>
      <c r="L328" s="118"/>
      <c r="M328" s="71"/>
      <c r="O328" s="22"/>
      <c r="P328" s="22"/>
      <c r="Q328" s="22"/>
      <c r="R328" s="22"/>
    </row>
    <row r="329" spans="1:18" s="129" customFormat="1" ht="15">
      <c r="A329" s="278" t="s">
        <v>484</v>
      </c>
      <c r="B329" s="285">
        <v>4.1319999999999997</v>
      </c>
      <c r="C329" s="286" t="s">
        <v>387</v>
      </c>
      <c r="D329" s="72">
        <v>2.8</v>
      </c>
      <c r="E329" s="71" t="s">
        <v>482</v>
      </c>
      <c r="F329" s="72">
        <f t="shared" si="5"/>
        <v>11.569599999999998</v>
      </c>
      <c r="G329" s="286" t="s">
        <v>9</v>
      </c>
      <c r="H329" s="22"/>
      <c r="I329" s="22"/>
      <c r="J329" s="187"/>
      <c r="K329" s="188"/>
      <c r="L329" s="118"/>
      <c r="M329" s="71"/>
      <c r="O329" s="22"/>
      <c r="P329" s="22"/>
      <c r="Q329" s="22"/>
      <c r="R329" s="22"/>
    </row>
    <row r="330" spans="1:18" s="129" customFormat="1" ht="15">
      <c r="A330" s="69" t="s">
        <v>484</v>
      </c>
      <c r="B330" s="225">
        <v>4.1319999999999997</v>
      </c>
      <c r="C330" s="73" t="s">
        <v>387</v>
      </c>
      <c r="D330" s="70">
        <v>2.8</v>
      </c>
      <c r="E330" s="288" t="s">
        <v>482</v>
      </c>
      <c r="F330" s="70">
        <f t="shared" si="5"/>
        <v>11.569599999999998</v>
      </c>
      <c r="G330" s="73" t="s">
        <v>9</v>
      </c>
      <c r="H330" s="22"/>
      <c r="I330" s="22"/>
      <c r="J330" s="187"/>
      <c r="K330" s="188"/>
      <c r="L330" s="118"/>
      <c r="M330" s="71"/>
      <c r="O330" s="22"/>
      <c r="P330" s="22"/>
      <c r="Q330" s="22"/>
      <c r="R330" s="22"/>
    </row>
    <row r="331" spans="1:18" s="129" customFormat="1" ht="15">
      <c r="A331" s="278" t="s">
        <v>485</v>
      </c>
      <c r="B331" s="285">
        <v>8.1887000000000008</v>
      </c>
      <c r="C331" s="286" t="s">
        <v>387</v>
      </c>
      <c r="D331" s="72">
        <v>2.8</v>
      </c>
      <c r="E331" s="71" t="s">
        <v>482</v>
      </c>
      <c r="F331" s="72">
        <f t="shared" si="5"/>
        <v>22.928360000000001</v>
      </c>
      <c r="G331" s="286" t="s">
        <v>9</v>
      </c>
      <c r="H331" s="22"/>
      <c r="I331" s="22"/>
      <c r="J331" s="187"/>
      <c r="K331" s="188"/>
      <c r="L331" s="118"/>
      <c r="M331" s="71"/>
      <c r="O331" s="22"/>
      <c r="P331" s="22"/>
      <c r="Q331" s="22"/>
      <c r="R331" s="22"/>
    </row>
    <row r="332" spans="1:18" s="129" customFormat="1" ht="15">
      <c r="A332" s="69" t="s">
        <v>383</v>
      </c>
      <c r="B332" s="225">
        <v>8.9831000000000003</v>
      </c>
      <c r="C332" s="73" t="s">
        <v>387</v>
      </c>
      <c r="D332" s="70">
        <v>2.8</v>
      </c>
      <c r="E332" s="288" t="s">
        <v>482</v>
      </c>
      <c r="F332" s="70">
        <f t="shared" si="5"/>
        <v>25.15268</v>
      </c>
      <c r="G332" s="73" t="s">
        <v>9</v>
      </c>
      <c r="H332" s="22"/>
      <c r="I332" s="22"/>
      <c r="J332" s="187"/>
      <c r="K332" s="188"/>
      <c r="L332" s="118"/>
      <c r="M332" s="71"/>
      <c r="O332" s="22"/>
      <c r="P332" s="22"/>
      <c r="Q332" s="22"/>
      <c r="R332" s="22"/>
    </row>
    <row r="333" spans="1:18" s="129" customFormat="1" ht="15">
      <c r="A333" s="280" t="s">
        <v>479</v>
      </c>
      <c r="B333" s="287">
        <f>SUM(F321:F332)</f>
        <v>240.12716000000003</v>
      </c>
      <c r="C333" s="230" t="s">
        <v>9</v>
      </c>
      <c r="D333" s="22"/>
      <c r="E333" s="22"/>
      <c r="F333" s="22"/>
      <c r="G333" s="22"/>
      <c r="H333" s="22"/>
      <c r="I333" s="22"/>
      <c r="J333" s="187"/>
      <c r="K333" s="188"/>
      <c r="L333" s="118"/>
      <c r="M333" s="71"/>
      <c r="O333" s="22"/>
      <c r="P333" s="22"/>
      <c r="Q333" s="22"/>
      <c r="R333" s="22"/>
    </row>
    <row r="334" spans="1:18" s="129" customFormat="1" ht="15">
      <c r="A334" s="22"/>
      <c r="B334" s="22"/>
      <c r="C334" s="22"/>
      <c r="D334" s="22"/>
      <c r="E334" s="22"/>
      <c r="F334" s="22"/>
      <c r="G334" s="22"/>
      <c r="H334" s="22"/>
      <c r="I334" s="22"/>
      <c r="J334" s="187"/>
      <c r="K334" s="188"/>
      <c r="L334" s="118"/>
      <c r="M334" s="71"/>
      <c r="O334" s="22"/>
      <c r="P334" s="22"/>
      <c r="Q334" s="22"/>
      <c r="R334" s="22"/>
    </row>
    <row r="335" spans="1:18" s="129" customFormat="1" ht="15">
      <c r="A335" s="22"/>
      <c r="B335" s="367" t="s">
        <v>397</v>
      </c>
      <c r="C335" s="368"/>
      <c r="D335" s="367" t="s">
        <v>398</v>
      </c>
      <c r="E335" s="368"/>
      <c r="F335" s="367" t="s">
        <v>399</v>
      </c>
      <c r="G335" s="368"/>
      <c r="H335" s="367" t="s">
        <v>310</v>
      </c>
      <c r="I335" s="368"/>
      <c r="J335" s="187"/>
      <c r="K335" s="188"/>
      <c r="L335" s="118"/>
      <c r="M335" s="71"/>
      <c r="O335" s="22"/>
      <c r="P335" s="22"/>
      <c r="Q335" s="22"/>
      <c r="R335" s="22"/>
    </row>
    <row r="336" spans="1:18" s="129" customFormat="1" ht="15">
      <c r="A336" s="279" t="s">
        <v>458</v>
      </c>
      <c r="B336" s="285">
        <v>1</v>
      </c>
      <c r="C336" s="289" t="s">
        <v>387</v>
      </c>
      <c r="D336" s="285">
        <v>0.8</v>
      </c>
      <c r="E336" s="289" t="s">
        <v>387</v>
      </c>
      <c r="F336" s="285">
        <f>2+1+1+1+1</f>
        <v>6</v>
      </c>
      <c r="G336" s="289" t="s">
        <v>401</v>
      </c>
      <c r="H336" s="285">
        <f t="shared" ref="H336:H343" si="6">B336*D336*F336</f>
        <v>4.8000000000000007</v>
      </c>
      <c r="I336" s="289" t="s">
        <v>9</v>
      </c>
      <c r="J336" s="187"/>
      <c r="K336" s="188"/>
      <c r="L336" s="118"/>
      <c r="M336" s="71"/>
      <c r="O336" s="22"/>
      <c r="P336" s="22"/>
      <c r="Q336" s="22"/>
      <c r="R336" s="22"/>
    </row>
    <row r="337" spans="1:18" s="129" customFormat="1" ht="15">
      <c r="A337" s="69" t="s">
        <v>461</v>
      </c>
      <c r="B337" s="225">
        <v>1</v>
      </c>
      <c r="C337" s="73" t="s">
        <v>387</v>
      </c>
      <c r="D337" s="225">
        <v>0.4</v>
      </c>
      <c r="E337" s="73" t="s">
        <v>387</v>
      </c>
      <c r="F337" s="225">
        <v>1</v>
      </c>
      <c r="G337" s="73" t="s">
        <v>401</v>
      </c>
      <c r="H337" s="225">
        <f t="shared" si="6"/>
        <v>0.4</v>
      </c>
      <c r="I337" s="73" t="s">
        <v>9</v>
      </c>
      <c r="J337" s="187"/>
      <c r="K337" s="188"/>
      <c r="L337" s="118"/>
      <c r="M337" s="71"/>
      <c r="O337" s="22"/>
      <c r="P337" s="22"/>
      <c r="Q337" s="22"/>
      <c r="R337" s="22"/>
    </row>
    <row r="338" spans="1:18" s="129" customFormat="1" ht="15">
      <c r="A338" s="278" t="s">
        <v>462</v>
      </c>
      <c r="B338" s="285">
        <v>1</v>
      </c>
      <c r="C338" s="286" t="s">
        <v>387</v>
      </c>
      <c r="D338" s="285">
        <v>0.4</v>
      </c>
      <c r="E338" s="286" t="s">
        <v>387</v>
      </c>
      <c r="F338" s="285">
        <v>5</v>
      </c>
      <c r="G338" s="286" t="s">
        <v>401</v>
      </c>
      <c r="H338" s="285">
        <f t="shared" si="6"/>
        <v>2</v>
      </c>
      <c r="I338" s="286" t="s">
        <v>9</v>
      </c>
      <c r="J338" s="187"/>
      <c r="K338" s="188"/>
      <c r="L338" s="118"/>
      <c r="M338" s="71"/>
      <c r="O338" s="22"/>
      <c r="P338" s="22"/>
      <c r="Q338" s="22"/>
      <c r="R338" s="22"/>
    </row>
    <row r="339" spans="1:18" s="129" customFormat="1" ht="15">
      <c r="A339" s="69" t="s">
        <v>464</v>
      </c>
      <c r="B339" s="225">
        <v>0.8</v>
      </c>
      <c r="C339" s="73" t="s">
        <v>387</v>
      </c>
      <c r="D339" s="225">
        <v>2.1</v>
      </c>
      <c r="E339" s="73" t="s">
        <v>387</v>
      </c>
      <c r="F339" s="225">
        <v>4</v>
      </c>
      <c r="G339" s="73" t="s">
        <v>401</v>
      </c>
      <c r="H339" s="277">
        <f t="shared" si="6"/>
        <v>6.7200000000000006</v>
      </c>
      <c r="I339" s="73" t="s">
        <v>9</v>
      </c>
      <c r="J339" s="187"/>
      <c r="K339" s="188"/>
      <c r="L339" s="118"/>
      <c r="M339" s="71"/>
      <c r="O339" s="22"/>
      <c r="P339" s="22"/>
      <c r="Q339" s="22"/>
      <c r="R339" s="22"/>
    </row>
    <row r="340" spans="1:18" s="129" customFormat="1" ht="15">
      <c r="A340" s="278" t="s">
        <v>402</v>
      </c>
      <c r="B340" s="285">
        <v>0.9</v>
      </c>
      <c r="C340" s="286" t="s">
        <v>387</v>
      </c>
      <c r="D340" s="285">
        <v>2.1</v>
      </c>
      <c r="E340" s="286" t="s">
        <v>387</v>
      </c>
      <c r="F340" s="285">
        <v>3</v>
      </c>
      <c r="G340" s="286" t="s">
        <v>401</v>
      </c>
      <c r="H340" s="290">
        <f t="shared" si="6"/>
        <v>5.67</v>
      </c>
      <c r="I340" s="286" t="s">
        <v>9</v>
      </c>
      <c r="J340" s="187"/>
      <c r="K340" s="188"/>
      <c r="L340" s="118"/>
      <c r="M340" s="71"/>
      <c r="O340" s="22"/>
      <c r="P340" s="22"/>
      <c r="Q340" s="22"/>
      <c r="R340" s="22"/>
    </row>
    <row r="341" spans="1:18" s="129" customFormat="1" ht="15">
      <c r="A341" s="69" t="s">
        <v>465</v>
      </c>
      <c r="B341" s="225">
        <v>0.9</v>
      </c>
      <c r="C341" s="73" t="s">
        <v>387</v>
      </c>
      <c r="D341" s="225">
        <v>2.1</v>
      </c>
      <c r="E341" s="73" t="s">
        <v>387</v>
      </c>
      <c r="F341" s="225">
        <v>2</v>
      </c>
      <c r="G341" s="73" t="s">
        <v>401</v>
      </c>
      <c r="H341" s="277">
        <f t="shared" si="6"/>
        <v>3.7800000000000002</v>
      </c>
      <c r="I341" s="73" t="s">
        <v>9</v>
      </c>
      <c r="J341" s="187"/>
      <c r="K341" s="188"/>
      <c r="L341" s="118"/>
      <c r="M341" s="71"/>
      <c r="O341" s="22"/>
      <c r="P341" s="22"/>
      <c r="Q341" s="22"/>
      <c r="R341" s="22"/>
    </row>
    <row r="342" spans="1:18" s="129" customFormat="1" ht="15">
      <c r="A342" s="278" t="s">
        <v>467</v>
      </c>
      <c r="B342" s="285">
        <v>1.2</v>
      </c>
      <c r="C342" s="286" t="s">
        <v>387</v>
      </c>
      <c r="D342" s="285">
        <v>2.1</v>
      </c>
      <c r="E342" s="286" t="s">
        <v>387</v>
      </c>
      <c r="F342" s="285">
        <v>2</v>
      </c>
      <c r="G342" s="286" t="s">
        <v>401</v>
      </c>
      <c r="H342" s="290">
        <f t="shared" si="6"/>
        <v>5.04</v>
      </c>
      <c r="I342" s="286" t="s">
        <v>9</v>
      </c>
      <c r="J342" s="187"/>
      <c r="K342" s="188"/>
      <c r="L342" s="118"/>
      <c r="M342" s="71"/>
      <c r="O342" s="22"/>
      <c r="P342" s="22"/>
      <c r="Q342" s="22"/>
      <c r="R342" s="22"/>
    </row>
    <row r="343" spans="1:18" s="129" customFormat="1" ht="15">
      <c r="A343" s="69" t="s">
        <v>470</v>
      </c>
      <c r="B343" s="225">
        <v>0.55000000000000004</v>
      </c>
      <c r="C343" s="73" t="s">
        <v>387</v>
      </c>
      <c r="D343" s="225">
        <v>2.1</v>
      </c>
      <c r="E343" s="73" t="s">
        <v>387</v>
      </c>
      <c r="F343" s="225">
        <v>2</v>
      </c>
      <c r="G343" s="73" t="s">
        <v>401</v>
      </c>
      <c r="H343" s="277">
        <f t="shared" si="6"/>
        <v>2.3100000000000005</v>
      </c>
      <c r="I343" s="73" t="s">
        <v>9</v>
      </c>
      <c r="J343" s="187"/>
      <c r="K343" s="188"/>
      <c r="L343" s="118"/>
      <c r="M343" s="71"/>
      <c r="O343" s="22"/>
      <c r="P343" s="22"/>
      <c r="Q343" s="22"/>
      <c r="R343" s="22"/>
    </row>
    <row r="344" spans="1:18" s="129" customFormat="1" ht="15">
      <c r="A344" s="280" t="s">
        <v>486</v>
      </c>
      <c r="B344" s="287">
        <f>SUM(H336:H343)</f>
        <v>30.720000000000006</v>
      </c>
      <c r="C344" s="230" t="s">
        <v>9</v>
      </c>
      <c r="D344" s="22"/>
      <c r="E344" s="22"/>
      <c r="F344" s="22"/>
      <c r="G344" s="22"/>
      <c r="H344" s="22"/>
      <c r="I344" s="22"/>
      <c r="J344" s="187"/>
      <c r="K344" s="188"/>
      <c r="L344" s="118"/>
      <c r="M344" s="71"/>
      <c r="O344" s="22"/>
      <c r="P344" s="22"/>
      <c r="Q344" s="22"/>
      <c r="R344" s="22"/>
    </row>
    <row r="345" spans="1:18" s="129" customFormat="1" ht="15">
      <c r="A345" s="186"/>
      <c r="B345" s="186"/>
      <c r="C345" s="186"/>
      <c r="D345" s="186"/>
      <c r="E345" s="186"/>
      <c r="F345" s="186"/>
      <c r="G345" s="186"/>
      <c r="H345" s="186"/>
      <c r="I345" s="186"/>
      <c r="J345" s="187"/>
      <c r="K345" s="188"/>
      <c r="L345" s="118"/>
      <c r="M345" s="71"/>
      <c r="O345" s="22"/>
      <c r="P345" s="22"/>
      <c r="Q345" s="22"/>
      <c r="R345" s="22"/>
    </row>
    <row r="346" spans="1:18" s="129" customFormat="1" ht="15">
      <c r="A346" s="352" t="s">
        <v>336</v>
      </c>
      <c r="B346" s="353"/>
      <c r="C346" s="353"/>
      <c r="D346" s="353"/>
      <c r="E346" s="353"/>
      <c r="F346" s="353"/>
      <c r="G346" s="353"/>
      <c r="H346" s="353"/>
      <c r="I346" s="354"/>
      <c r="J346" s="89">
        <f>B333-B344</f>
        <v>209.40716000000003</v>
      </c>
      <c r="K346" s="90" t="s">
        <v>9</v>
      </c>
      <c r="L346" s="98"/>
      <c r="M346" s="99"/>
      <c r="O346" s="22"/>
      <c r="P346" s="22"/>
      <c r="Q346" s="22"/>
      <c r="R346" s="22"/>
    </row>
    <row r="347" spans="1:18" s="129" customFormat="1" ht="15">
      <c r="A347" s="71"/>
      <c r="B347" s="32"/>
      <c r="C347" s="33"/>
      <c r="D347" s="29"/>
      <c r="E347" s="29"/>
      <c r="F347" s="22"/>
      <c r="G347" s="29"/>
      <c r="H347" s="31"/>
      <c r="I347" s="31"/>
      <c r="J347" s="30"/>
      <c r="K347" s="31"/>
      <c r="L347" s="22"/>
      <c r="M347" s="22"/>
      <c r="O347" s="22"/>
      <c r="P347" s="22"/>
      <c r="Q347" s="22"/>
      <c r="R347" s="22"/>
    </row>
    <row r="348" spans="1:18" s="129" customFormat="1" ht="15">
      <c r="A348" s="355" t="s">
        <v>337</v>
      </c>
      <c r="B348" s="356"/>
      <c r="C348" s="356"/>
      <c r="D348" s="356"/>
      <c r="E348" s="356"/>
      <c r="F348" s="356"/>
      <c r="G348" s="356"/>
      <c r="H348" s="356"/>
      <c r="I348" s="357"/>
      <c r="J348" s="96">
        <v>0</v>
      </c>
      <c r="K348" s="103" t="s">
        <v>9</v>
      </c>
      <c r="L348" s="97"/>
      <c r="M348" s="73"/>
      <c r="O348" s="22"/>
      <c r="P348" s="22"/>
      <c r="Q348" s="22"/>
      <c r="R348" s="22"/>
    </row>
    <row r="349" spans="1:18" s="129" customFormat="1" ht="15">
      <c r="A349" s="358" t="s">
        <v>338</v>
      </c>
      <c r="B349" s="359"/>
      <c r="C349" s="359"/>
      <c r="D349" s="359"/>
      <c r="E349" s="359"/>
      <c r="F349" s="359"/>
      <c r="G349" s="359"/>
      <c r="H349" s="359"/>
      <c r="I349" s="360"/>
      <c r="J349" s="101">
        <f>J346-J348</f>
        <v>209.40716000000003</v>
      </c>
      <c r="K349" s="104" t="s">
        <v>9</v>
      </c>
      <c r="L349" s="94"/>
      <c r="M349" s="95"/>
      <c r="O349" s="22"/>
      <c r="P349" s="22"/>
      <c r="Q349" s="22"/>
      <c r="R349" s="22"/>
    </row>
    <row r="350" spans="1:18" s="129" customFormat="1" ht="15">
      <c r="A350" s="344" t="s">
        <v>339</v>
      </c>
      <c r="B350" s="345"/>
      <c r="C350" s="345"/>
      <c r="D350" s="345"/>
      <c r="E350" s="345"/>
      <c r="F350" s="345"/>
      <c r="G350" s="345"/>
      <c r="H350" s="345"/>
      <c r="I350" s="346"/>
      <c r="J350" s="91">
        <f>J348+J349</f>
        <v>209.40716000000003</v>
      </c>
      <c r="K350" s="103" t="s">
        <v>9</v>
      </c>
      <c r="L350" s="100"/>
      <c r="M350" s="93"/>
      <c r="O350" s="22"/>
      <c r="P350" s="22"/>
      <c r="Q350" s="22"/>
      <c r="R350" s="22"/>
    </row>
    <row r="351" spans="1:18" s="129" customFormat="1" ht="15">
      <c r="A351" s="186"/>
      <c r="B351" s="186"/>
      <c r="C351" s="186"/>
      <c r="D351" s="186"/>
      <c r="E351" s="186"/>
      <c r="F351" s="186"/>
      <c r="G351" s="186"/>
      <c r="H351" s="186"/>
      <c r="I351" s="186"/>
      <c r="J351" s="187"/>
      <c r="K351" s="188"/>
      <c r="L351" s="118"/>
      <c r="M351" s="71"/>
      <c r="O351" s="22"/>
      <c r="P351" s="22"/>
      <c r="Q351" s="22"/>
      <c r="R351" s="22"/>
    </row>
    <row r="352" spans="1:18" s="129" customFormat="1" ht="15">
      <c r="A352" s="347" t="s">
        <v>487</v>
      </c>
      <c r="B352" s="348"/>
      <c r="C352" s="348"/>
      <c r="D352" s="348"/>
      <c r="E352" s="348"/>
      <c r="F352" s="348"/>
      <c r="G352" s="348"/>
      <c r="H352" s="348"/>
      <c r="I352" s="348"/>
      <c r="J352" s="348"/>
      <c r="K352" s="348"/>
      <c r="L352" s="348"/>
      <c r="M352" s="349"/>
      <c r="O352" s="22"/>
      <c r="P352" s="22"/>
      <c r="Q352" s="22"/>
      <c r="R352" s="22"/>
    </row>
    <row r="353" spans="1:18" s="129" customFormat="1" ht="15">
      <c r="A353" s="186"/>
      <c r="B353" s="186"/>
      <c r="C353" s="186"/>
      <c r="D353" s="186"/>
      <c r="E353" s="186"/>
      <c r="F353" s="186"/>
      <c r="G353" s="186"/>
      <c r="H353" s="186"/>
      <c r="I353" s="186"/>
      <c r="J353" s="187"/>
      <c r="K353" s="188"/>
      <c r="L353" s="118"/>
      <c r="M353" s="71"/>
      <c r="O353" s="22"/>
      <c r="P353" s="22"/>
      <c r="Q353" s="22"/>
      <c r="R353" s="22"/>
    </row>
    <row r="354" spans="1:18" s="129" customFormat="1">
      <c r="A354" s="22"/>
      <c r="B354" s="350" t="s">
        <v>395</v>
      </c>
      <c r="C354" s="351"/>
      <c r="D354" s="29"/>
      <c r="E354" s="29"/>
      <c r="F354" s="22"/>
      <c r="G354" s="29"/>
      <c r="H354" s="31"/>
      <c r="I354" s="31"/>
      <c r="J354" s="30"/>
      <c r="K354" s="31"/>
      <c r="L354" s="22"/>
      <c r="M354" s="22"/>
      <c r="O354" s="22"/>
      <c r="P354" s="22"/>
      <c r="Q354" s="22"/>
      <c r="R354" s="22"/>
    </row>
    <row r="355" spans="1:18" s="129" customFormat="1">
      <c r="A355" s="268" t="s">
        <v>369</v>
      </c>
      <c r="B355" s="218">
        <v>9.8000000000000007</v>
      </c>
      <c r="C355" s="236" t="s">
        <v>9</v>
      </c>
      <c r="D355" s="267"/>
      <c r="E355" s="267"/>
      <c r="F355" s="267"/>
      <c r="G355" s="267"/>
      <c r="H355" s="267"/>
      <c r="I355" s="267"/>
      <c r="J355" s="267"/>
      <c r="K355" s="267"/>
      <c r="L355" s="267"/>
      <c r="M355" s="267"/>
      <c r="O355" s="22"/>
      <c r="P355" s="22"/>
      <c r="Q355" s="22"/>
      <c r="R355" s="22"/>
    </row>
    <row r="356" spans="1:18" s="129" customFormat="1">
      <c r="A356" s="255" t="s">
        <v>436</v>
      </c>
      <c r="B356" s="217">
        <v>14</v>
      </c>
      <c r="C356" s="238" t="s">
        <v>9</v>
      </c>
      <c r="D356" s="267"/>
      <c r="E356" s="267"/>
      <c r="F356" s="267"/>
      <c r="G356" s="267"/>
      <c r="H356" s="267"/>
      <c r="I356" s="267"/>
      <c r="J356" s="267"/>
      <c r="K356" s="267"/>
      <c r="L356" s="267"/>
      <c r="M356" s="267"/>
      <c r="O356" s="22"/>
      <c r="P356" s="22"/>
      <c r="Q356" s="22"/>
      <c r="R356" s="22"/>
    </row>
    <row r="357" spans="1:18" s="129" customFormat="1">
      <c r="A357" s="269" t="s">
        <v>437</v>
      </c>
      <c r="B357" s="218">
        <v>2.5499999999999998</v>
      </c>
      <c r="C357" s="236" t="s">
        <v>9</v>
      </c>
      <c r="D357" s="267"/>
      <c r="E357" s="267"/>
      <c r="F357" s="267"/>
      <c r="G357" s="267"/>
      <c r="H357" s="267"/>
      <c r="I357" s="267"/>
      <c r="J357" s="267"/>
      <c r="K357" s="267"/>
      <c r="L357" s="267"/>
      <c r="M357" s="267"/>
      <c r="O357" s="22"/>
      <c r="P357" s="22"/>
      <c r="Q357" s="22"/>
      <c r="R357" s="22"/>
    </row>
    <row r="358" spans="1:18" s="129" customFormat="1">
      <c r="A358" s="255" t="s">
        <v>438</v>
      </c>
      <c r="B358" s="217">
        <v>23.84</v>
      </c>
      <c r="C358" s="238" t="s">
        <v>9</v>
      </c>
      <c r="D358" s="267"/>
      <c r="E358" s="267"/>
      <c r="F358" s="267"/>
      <c r="G358" s="267"/>
      <c r="H358" s="267"/>
      <c r="I358" s="267"/>
      <c r="J358" s="267"/>
      <c r="K358" s="267"/>
      <c r="L358" s="267"/>
      <c r="M358" s="267"/>
      <c r="O358" s="22"/>
      <c r="P358" s="22"/>
      <c r="Q358" s="22"/>
      <c r="R358" s="22"/>
    </row>
    <row r="359" spans="1:18" s="129" customFormat="1">
      <c r="A359" s="269" t="s">
        <v>439</v>
      </c>
      <c r="B359" s="218">
        <v>2.5499999999999998</v>
      </c>
      <c r="C359" s="236" t="s">
        <v>9</v>
      </c>
      <c r="D359" s="267"/>
      <c r="E359" s="267"/>
      <c r="F359" s="267"/>
      <c r="G359" s="267"/>
      <c r="H359" s="267"/>
      <c r="I359" s="267"/>
      <c r="J359" s="267"/>
      <c r="K359" s="267"/>
      <c r="L359" s="267"/>
      <c r="M359" s="267"/>
      <c r="O359" s="22"/>
      <c r="P359" s="22"/>
      <c r="Q359" s="22"/>
      <c r="R359" s="22"/>
    </row>
    <row r="360" spans="1:18" s="129" customFormat="1">
      <c r="A360" s="255" t="s">
        <v>369</v>
      </c>
      <c r="B360" s="217">
        <v>9.1</v>
      </c>
      <c r="C360" s="238" t="s">
        <v>9</v>
      </c>
      <c r="D360" s="267"/>
      <c r="E360" s="267"/>
      <c r="F360" s="267"/>
      <c r="G360" s="267"/>
      <c r="H360" s="267"/>
      <c r="I360" s="267"/>
      <c r="J360" s="267"/>
      <c r="K360" s="267"/>
      <c r="L360" s="267"/>
      <c r="M360" s="267"/>
      <c r="O360" s="22"/>
      <c r="P360" s="22"/>
      <c r="Q360" s="22"/>
      <c r="R360" s="22"/>
    </row>
    <row r="361" spans="1:18" s="129" customFormat="1">
      <c r="A361" s="255" t="s">
        <v>361</v>
      </c>
      <c r="B361" s="217">
        <v>6.47</v>
      </c>
      <c r="C361" s="238" t="s">
        <v>9</v>
      </c>
      <c r="D361" s="267"/>
      <c r="E361" s="267"/>
      <c r="F361" s="267"/>
      <c r="G361" s="267"/>
      <c r="H361" s="267"/>
      <c r="I361" s="267"/>
      <c r="J361" s="267"/>
      <c r="K361" s="267"/>
      <c r="L361" s="267"/>
      <c r="M361" s="267"/>
      <c r="O361" s="22"/>
      <c r="P361" s="22"/>
      <c r="Q361" s="22"/>
      <c r="R361" s="22"/>
    </row>
    <row r="362" spans="1:18" s="129" customFormat="1">
      <c r="A362" s="269" t="s">
        <v>367</v>
      </c>
      <c r="B362" s="218">
        <v>20.47</v>
      </c>
      <c r="C362" s="236" t="s">
        <v>9</v>
      </c>
      <c r="D362" s="267"/>
      <c r="E362" s="267"/>
      <c r="F362" s="267"/>
      <c r="G362" s="267"/>
      <c r="H362" s="267"/>
      <c r="I362" s="267"/>
      <c r="J362" s="267"/>
      <c r="K362" s="267"/>
      <c r="L362" s="267"/>
      <c r="M362" s="267"/>
      <c r="O362" s="22"/>
      <c r="P362" s="22"/>
      <c r="Q362" s="22"/>
      <c r="R362" s="22"/>
    </row>
    <row r="363" spans="1:18" s="129" customFormat="1">
      <c r="A363" s="255" t="s">
        <v>440</v>
      </c>
      <c r="B363" s="217">
        <v>46.13</v>
      </c>
      <c r="C363" s="238" t="s">
        <v>9</v>
      </c>
      <c r="D363" s="267"/>
      <c r="E363" s="267"/>
      <c r="F363" s="267"/>
      <c r="G363" s="267"/>
      <c r="H363" s="267"/>
      <c r="I363" s="267"/>
      <c r="J363" s="267"/>
      <c r="K363" s="267"/>
      <c r="L363" s="267"/>
      <c r="M363" s="267"/>
      <c r="O363" s="22"/>
      <c r="P363" s="22"/>
      <c r="Q363" s="22"/>
      <c r="R363" s="22"/>
    </row>
    <row r="364" spans="1:18" s="129" customFormat="1">
      <c r="A364" s="269" t="s">
        <v>369</v>
      </c>
      <c r="B364" s="218">
        <v>9.8000000000000007</v>
      </c>
      <c r="C364" s="236" t="s">
        <v>9</v>
      </c>
      <c r="D364" s="267"/>
      <c r="E364" s="267"/>
      <c r="F364" s="267"/>
      <c r="G364" s="267"/>
      <c r="H364" s="267"/>
      <c r="I364" s="267"/>
      <c r="J364" s="267"/>
      <c r="K364" s="267"/>
      <c r="L364" s="267"/>
      <c r="M364" s="267"/>
      <c r="O364" s="22"/>
      <c r="P364" s="22"/>
      <c r="Q364" s="22"/>
      <c r="R364" s="22"/>
    </row>
    <row r="365" spans="1:18" s="129" customFormat="1">
      <c r="A365" s="255" t="s">
        <v>377</v>
      </c>
      <c r="B365" s="217">
        <v>2.3199999999999998</v>
      </c>
      <c r="C365" s="238" t="s">
        <v>9</v>
      </c>
      <c r="D365" s="267"/>
      <c r="E365" s="267"/>
      <c r="F365" s="267"/>
      <c r="G365" s="267"/>
      <c r="H365" s="267"/>
      <c r="I365" s="267"/>
      <c r="J365" s="267"/>
      <c r="K365" s="267"/>
      <c r="L365" s="267"/>
      <c r="M365" s="267"/>
      <c r="O365" s="22"/>
      <c r="P365" s="22"/>
      <c r="Q365" s="22"/>
      <c r="R365" s="22"/>
    </row>
    <row r="366" spans="1:18" s="129" customFormat="1">
      <c r="A366" s="255" t="s">
        <v>442</v>
      </c>
      <c r="B366" s="217">
        <v>9.1</v>
      </c>
      <c r="C366" s="238" t="s">
        <v>9</v>
      </c>
      <c r="D366" s="267"/>
      <c r="E366" s="267"/>
      <c r="F366" s="267"/>
      <c r="G366" s="267"/>
      <c r="H366" s="267"/>
      <c r="I366" s="267"/>
      <c r="J366" s="267"/>
      <c r="K366" s="267"/>
      <c r="L366" s="267"/>
      <c r="M366" s="267"/>
      <c r="O366" s="22"/>
      <c r="P366" s="22"/>
      <c r="Q366" s="22"/>
      <c r="R366" s="22"/>
    </row>
    <row r="367" spans="1:18" s="129" customFormat="1">
      <c r="A367" s="269" t="s">
        <v>374</v>
      </c>
      <c r="B367" s="218">
        <v>9.1</v>
      </c>
      <c r="C367" s="236" t="s">
        <v>9</v>
      </c>
      <c r="D367" s="267"/>
      <c r="E367" s="267"/>
      <c r="F367" s="267"/>
      <c r="G367" s="267"/>
      <c r="H367" s="267"/>
      <c r="I367" s="267"/>
      <c r="J367" s="267"/>
      <c r="K367" s="267"/>
      <c r="L367" s="267"/>
      <c r="M367" s="267"/>
      <c r="O367" s="22"/>
      <c r="P367" s="22"/>
      <c r="Q367" s="22"/>
      <c r="R367" s="22"/>
    </row>
    <row r="368" spans="1:18" s="129" customFormat="1">
      <c r="A368" s="255" t="s">
        <v>443</v>
      </c>
      <c r="B368" s="217">
        <v>20.3</v>
      </c>
      <c r="C368" s="238" t="s">
        <v>9</v>
      </c>
      <c r="D368" s="267"/>
      <c r="E368" s="267"/>
      <c r="F368" s="267"/>
      <c r="G368" s="267"/>
      <c r="H368" s="267"/>
      <c r="I368" s="267"/>
      <c r="J368" s="267"/>
      <c r="K368" s="267"/>
      <c r="L368" s="267"/>
      <c r="M368" s="267"/>
      <c r="O368" s="22"/>
      <c r="P368" s="22"/>
      <c r="Q368" s="22"/>
      <c r="R368" s="22"/>
    </row>
    <row r="369" spans="1:18" s="129" customFormat="1">
      <c r="A369" s="269" t="s">
        <v>371</v>
      </c>
      <c r="B369" s="218">
        <v>10.15</v>
      </c>
      <c r="C369" s="236" t="s">
        <v>9</v>
      </c>
      <c r="D369" s="267"/>
      <c r="E369" s="267"/>
      <c r="F369" s="267"/>
      <c r="G369" s="267"/>
      <c r="H369" s="267"/>
      <c r="I369" s="267"/>
      <c r="J369" s="267"/>
      <c r="K369" s="267"/>
      <c r="L369" s="267"/>
      <c r="M369" s="267"/>
      <c r="O369" s="22"/>
      <c r="P369" s="22"/>
      <c r="Q369" s="22"/>
      <c r="R369" s="22"/>
    </row>
    <row r="370" spans="1:18" s="129" customFormat="1">
      <c r="A370" s="255" t="s">
        <v>444</v>
      </c>
      <c r="B370" s="217">
        <v>5.95</v>
      </c>
      <c r="C370" s="238" t="s">
        <v>9</v>
      </c>
      <c r="D370" s="267"/>
      <c r="E370" s="267"/>
      <c r="F370" s="267"/>
      <c r="G370" s="267"/>
      <c r="H370" s="267"/>
      <c r="I370" s="267"/>
      <c r="J370" s="267"/>
      <c r="K370" s="267"/>
      <c r="L370" s="267"/>
      <c r="M370" s="267"/>
      <c r="O370" s="22"/>
      <c r="P370" s="22"/>
      <c r="Q370" s="22"/>
      <c r="R370" s="22"/>
    </row>
    <row r="371" spans="1:18" s="129" customFormat="1">
      <c r="A371" s="269" t="s">
        <v>445</v>
      </c>
      <c r="B371" s="218">
        <v>5.04</v>
      </c>
      <c r="C371" s="236" t="s">
        <v>9</v>
      </c>
      <c r="D371" s="267"/>
      <c r="E371" s="267"/>
      <c r="F371" s="267"/>
      <c r="G371" s="267"/>
      <c r="H371" s="267"/>
      <c r="I371" s="267"/>
      <c r="J371" s="267"/>
      <c r="K371" s="267"/>
      <c r="L371" s="267"/>
      <c r="M371" s="267"/>
      <c r="O371" s="22"/>
      <c r="P371" s="22"/>
      <c r="Q371" s="22"/>
      <c r="R371" s="22"/>
    </row>
    <row r="372" spans="1:18" s="129" customFormat="1">
      <c r="A372" s="255" t="s">
        <v>379</v>
      </c>
      <c r="B372" s="217">
        <v>5.04</v>
      </c>
      <c r="C372" s="238" t="s">
        <v>9</v>
      </c>
      <c r="D372" s="267"/>
      <c r="E372" s="267"/>
      <c r="F372" s="267"/>
      <c r="G372" s="267"/>
      <c r="H372" s="267"/>
      <c r="I372" s="267"/>
      <c r="J372" s="267"/>
      <c r="K372" s="267"/>
      <c r="L372" s="267"/>
      <c r="M372" s="267"/>
      <c r="O372" s="22"/>
      <c r="P372" s="22"/>
      <c r="Q372" s="22"/>
      <c r="R372" s="22"/>
    </row>
    <row r="373" spans="1:18" s="129" customFormat="1">
      <c r="A373" s="269" t="s">
        <v>446</v>
      </c>
      <c r="B373" s="218">
        <v>2.9</v>
      </c>
      <c r="C373" s="236" t="s">
        <v>9</v>
      </c>
      <c r="D373" s="267"/>
      <c r="E373" s="267"/>
      <c r="F373" s="267"/>
      <c r="G373" s="267"/>
      <c r="H373" s="267"/>
      <c r="I373" s="267"/>
      <c r="J373" s="267"/>
      <c r="K373" s="267"/>
      <c r="L373" s="267"/>
      <c r="M373" s="267"/>
      <c r="O373" s="22"/>
      <c r="P373" s="22"/>
      <c r="Q373" s="22"/>
      <c r="R373" s="22"/>
    </row>
    <row r="374" spans="1:18" s="129" customFormat="1">
      <c r="A374" s="255" t="s">
        <v>383</v>
      </c>
      <c r="B374" s="217">
        <v>4.5</v>
      </c>
      <c r="C374" s="238" t="s">
        <v>9</v>
      </c>
      <c r="D374" s="267"/>
      <c r="E374" s="267"/>
      <c r="F374" s="267"/>
      <c r="G374" s="267"/>
      <c r="H374" s="267"/>
      <c r="I374" s="267"/>
      <c r="J374" s="267"/>
      <c r="K374" s="267"/>
      <c r="L374" s="267"/>
      <c r="M374" s="267"/>
      <c r="O374" s="22"/>
      <c r="P374" s="22"/>
      <c r="Q374" s="22"/>
      <c r="R374" s="22"/>
    </row>
    <row r="375" spans="1:18" s="129" customFormat="1">
      <c r="A375" s="255" t="s">
        <v>448</v>
      </c>
      <c r="B375" s="217">
        <v>7.8</v>
      </c>
      <c r="C375" s="238" t="s">
        <v>9</v>
      </c>
      <c r="D375" s="267"/>
      <c r="E375" s="267"/>
      <c r="F375" s="267"/>
      <c r="G375" s="267"/>
      <c r="H375" s="267"/>
      <c r="I375" s="267"/>
      <c r="J375" s="267"/>
      <c r="K375" s="267"/>
      <c r="L375" s="267"/>
      <c r="M375" s="267"/>
      <c r="O375" s="22"/>
      <c r="P375" s="22"/>
      <c r="Q375" s="22"/>
      <c r="R375" s="22"/>
    </row>
    <row r="376" spans="1:18" s="129" customFormat="1">
      <c r="A376" s="263" t="s">
        <v>449</v>
      </c>
      <c r="B376" s="219">
        <f>1.04+1+1</f>
        <v>3.04</v>
      </c>
      <c r="C376" s="237" t="s">
        <v>9</v>
      </c>
      <c r="D376" s="267"/>
      <c r="E376" s="267"/>
      <c r="F376" s="267"/>
      <c r="G376" s="267"/>
      <c r="H376" s="267"/>
      <c r="I376" s="267"/>
      <c r="J376" s="267"/>
      <c r="K376" s="267"/>
      <c r="L376" s="267"/>
      <c r="M376" s="267"/>
      <c r="O376" s="22"/>
      <c r="P376" s="22"/>
      <c r="Q376" s="22"/>
      <c r="R376" s="22"/>
    </row>
    <row r="377" spans="1:18" s="129" customFormat="1">
      <c r="A377" s="267"/>
      <c r="B377" s="267"/>
      <c r="C377" s="267"/>
      <c r="D377" s="267"/>
      <c r="E377" s="267"/>
      <c r="F377" s="267"/>
      <c r="G377" s="267"/>
      <c r="H377" s="267"/>
      <c r="I377" s="267"/>
      <c r="J377" s="267"/>
      <c r="K377" s="267"/>
      <c r="L377" s="267"/>
      <c r="M377" s="267"/>
      <c r="O377" s="22"/>
      <c r="P377" s="22"/>
      <c r="Q377" s="22"/>
      <c r="R377" s="22"/>
    </row>
    <row r="378" spans="1:18" s="129" customFormat="1" ht="15">
      <c r="A378" s="352" t="s">
        <v>336</v>
      </c>
      <c r="B378" s="353"/>
      <c r="C378" s="353"/>
      <c r="D378" s="353"/>
      <c r="E378" s="353"/>
      <c r="F378" s="353"/>
      <c r="G378" s="353"/>
      <c r="H378" s="353"/>
      <c r="I378" s="354"/>
      <c r="J378" s="89">
        <f>SUM(B355:B376)</f>
        <v>229.95</v>
      </c>
      <c r="K378" s="90" t="s">
        <v>9</v>
      </c>
      <c r="L378" s="98"/>
      <c r="M378" s="99"/>
      <c r="O378" s="22"/>
      <c r="P378" s="22"/>
      <c r="Q378" s="22"/>
      <c r="R378" s="22"/>
    </row>
    <row r="379" spans="1:18" s="129" customFormat="1" ht="15">
      <c r="A379" s="71"/>
      <c r="B379" s="32"/>
      <c r="C379" s="33"/>
      <c r="D379" s="29"/>
      <c r="E379" s="29"/>
      <c r="F379" s="22"/>
      <c r="G379" s="29"/>
      <c r="H379" s="31"/>
      <c r="I379" s="31"/>
      <c r="J379" s="30"/>
      <c r="K379" s="31"/>
      <c r="L379" s="22"/>
      <c r="M379" s="22"/>
      <c r="O379" s="22"/>
      <c r="P379" s="22"/>
      <c r="Q379" s="22"/>
      <c r="R379" s="22"/>
    </row>
    <row r="380" spans="1:18" s="129" customFormat="1" ht="15">
      <c r="A380" s="355" t="s">
        <v>337</v>
      </c>
      <c r="B380" s="356"/>
      <c r="C380" s="356"/>
      <c r="D380" s="356"/>
      <c r="E380" s="356"/>
      <c r="F380" s="356"/>
      <c r="G380" s="356"/>
      <c r="H380" s="356"/>
      <c r="I380" s="357"/>
      <c r="J380" s="96">
        <v>0</v>
      </c>
      <c r="K380" s="103" t="s">
        <v>9</v>
      </c>
      <c r="L380" s="97"/>
      <c r="M380" s="73"/>
      <c r="O380" s="22"/>
      <c r="P380" s="22"/>
      <c r="Q380" s="22"/>
      <c r="R380" s="22"/>
    </row>
    <row r="381" spans="1:18" s="129" customFormat="1" ht="15">
      <c r="A381" s="358" t="s">
        <v>338</v>
      </c>
      <c r="B381" s="359"/>
      <c r="C381" s="359"/>
      <c r="D381" s="359"/>
      <c r="E381" s="359"/>
      <c r="F381" s="359"/>
      <c r="G381" s="359"/>
      <c r="H381" s="359"/>
      <c r="I381" s="360"/>
      <c r="J381" s="101">
        <f>J378-J380</f>
        <v>229.95</v>
      </c>
      <c r="K381" s="104" t="s">
        <v>9</v>
      </c>
      <c r="L381" s="94"/>
      <c r="M381" s="95"/>
      <c r="O381" s="22"/>
      <c r="P381" s="22"/>
      <c r="Q381" s="22"/>
      <c r="R381" s="22"/>
    </row>
    <row r="382" spans="1:18" s="129" customFormat="1" ht="15">
      <c r="A382" s="344" t="s">
        <v>339</v>
      </c>
      <c r="B382" s="345"/>
      <c r="C382" s="345"/>
      <c r="D382" s="345"/>
      <c r="E382" s="345"/>
      <c r="F382" s="345"/>
      <c r="G382" s="345"/>
      <c r="H382" s="345"/>
      <c r="I382" s="346"/>
      <c r="J382" s="91">
        <f>J380+J381</f>
        <v>229.95</v>
      </c>
      <c r="K382" s="103" t="s">
        <v>9</v>
      </c>
      <c r="L382" s="100"/>
      <c r="M382" s="93"/>
      <c r="O382" s="22"/>
      <c r="P382" s="22"/>
      <c r="Q382" s="22"/>
      <c r="R382" s="22"/>
    </row>
    <row r="383" spans="1:18" s="129" customFormat="1" ht="15">
      <c r="A383" s="186"/>
      <c r="B383" s="186"/>
      <c r="C383" s="186"/>
      <c r="D383" s="186"/>
      <c r="E383" s="186"/>
      <c r="F383" s="186"/>
      <c r="G383" s="186"/>
      <c r="H383" s="186"/>
      <c r="I383" s="186"/>
      <c r="J383" s="187"/>
      <c r="K383" s="188"/>
      <c r="L383" s="118"/>
      <c r="M383" s="71"/>
      <c r="O383" s="22"/>
      <c r="P383" s="22"/>
      <c r="Q383" s="22"/>
      <c r="R383" s="22"/>
    </row>
    <row r="384" spans="1:18" s="129" customFormat="1" ht="31.5" customHeight="1">
      <c r="A384" s="347" t="s">
        <v>488</v>
      </c>
      <c r="B384" s="348"/>
      <c r="C384" s="348"/>
      <c r="D384" s="348"/>
      <c r="E384" s="348"/>
      <c r="F384" s="348"/>
      <c r="G384" s="348"/>
      <c r="H384" s="348"/>
      <c r="I384" s="348"/>
      <c r="J384" s="348"/>
      <c r="K384" s="348"/>
      <c r="L384" s="348"/>
      <c r="M384" s="349"/>
      <c r="O384" s="22"/>
      <c r="P384" s="22"/>
      <c r="Q384" s="22"/>
      <c r="R384" s="22"/>
    </row>
    <row r="385" spans="1:18" s="129" customFormat="1" ht="15">
      <c r="A385" s="186"/>
      <c r="B385" s="186"/>
      <c r="C385" s="186"/>
      <c r="D385" s="186"/>
      <c r="E385" s="186"/>
      <c r="F385" s="186"/>
      <c r="G385" s="186"/>
      <c r="H385" s="186"/>
      <c r="I385" s="186"/>
      <c r="J385" s="187"/>
      <c r="K385" s="188"/>
      <c r="L385" s="118"/>
      <c r="M385" s="71"/>
      <c r="O385" s="22"/>
      <c r="P385" s="22"/>
      <c r="Q385" s="22"/>
      <c r="R385" s="22"/>
    </row>
    <row r="386" spans="1:18" s="129" customFormat="1">
      <c r="A386" s="22"/>
      <c r="B386" s="350" t="s">
        <v>395</v>
      </c>
      <c r="C386" s="351"/>
      <c r="D386" s="29"/>
      <c r="E386" s="29"/>
      <c r="F386" s="22"/>
      <c r="G386" s="29"/>
      <c r="H386" s="31"/>
      <c r="I386" s="31"/>
      <c r="J386" s="30"/>
      <c r="K386" s="31"/>
      <c r="L386" s="22"/>
      <c r="M386" s="22"/>
      <c r="O386" s="22"/>
      <c r="P386" s="22"/>
      <c r="Q386" s="22"/>
      <c r="R386" s="22"/>
    </row>
    <row r="387" spans="1:18" s="129" customFormat="1">
      <c r="A387" s="268" t="s">
        <v>369</v>
      </c>
      <c r="B387" s="218">
        <v>9.8000000000000007</v>
      </c>
      <c r="C387" s="236" t="s">
        <v>9</v>
      </c>
      <c r="D387" s="267"/>
      <c r="E387" s="267"/>
      <c r="F387" s="267"/>
      <c r="G387" s="267"/>
      <c r="H387" s="267"/>
      <c r="I387" s="267"/>
      <c r="J387" s="267"/>
      <c r="K387" s="267"/>
      <c r="L387" s="267"/>
      <c r="M387" s="267"/>
      <c r="O387" s="22"/>
      <c r="P387" s="22"/>
      <c r="Q387" s="22"/>
      <c r="R387" s="22"/>
    </row>
    <row r="388" spans="1:18" s="129" customFormat="1">
      <c r="A388" s="255" t="s">
        <v>436</v>
      </c>
      <c r="B388" s="217">
        <v>14</v>
      </c>
      <c r="C388" s="238" t="s">
        <v>9</v>
      </c>
      <c r="D388" s="267"/>
      <c r="E388" s="267"/>
      <c r="F388" s="267"/>
      <c r="G388" s="267"/>
      <c r="H388" s="267"/>
      <c r="I388" s="267"/>
      <c r="J388" s="267"/>
      <c r="K388" s="267"/>
      <c r="L388" s="267"/>
      <c r="M388" s="267"/>
      <c r="O388" s="22"/>
      <c r="P388" s="22"/>
      <c r="Q388" s="22"/>
      <c r="R388" s="22"/>
    </row>
    <row r="389" spans="1:18" s="129" customFormat="1">
      <c r="A389" s="269" t="s">
        <v>437</v>
      </c>
      <c r="B389" s="218">
        <v>2.5499999999999998</v>
      </c>
      <c r="C389" s="236" t="s">
        <v>9</v>
      </c>
      <c r="D389" s="267"/>
      <c r="E389" s="267"/>
      <c r="F389" s="267"/>
      <c r="G389" s="267"/>
      <c r="H389" s="267"/>
      <c r="I389" s="267"/>
      <c r="J389" s="267"/>
      <c r="K389" s="267"/>
      <c r="L389" s="267"/>
      <c r="M389" s="267"/>
      <c r="O389" s="22"/>
      <c r="P389" s="22"/>
      <c r="Q389" s="22"/>
      <c r="R389" s="22"/>
    </row>
    <row r="390" spans="1:18" s="129" customFormat="1">
      <c r="A390" s="255" t="s">
        <v>438</v>
      </c>
      <c r="B390" s="217">
        <v>23.84</v>
      </c>
      <c r="C390" s="238" t="s">
        <v>9</v>
      </c>
      <c r="D390" s="267"/>
      <c r="E390" s="267"/>
      <c r="F390" s="267"/>
      <c r="G390" s="267"/>
      <c r="H390" s="267"/>
      <c r="I390" s="267"/>
      <c r="J390" s="267"/>
      <c r="K390" s="267"/>
      <c r="L390" s="267"/>
      <c r="M390" s="267"/>
      <c r="O390" s="22"/>
      <c r="P390" s="22"/>
      <c r="Q390" s="22"/>
      <c r="R390" s="22"/>
    </row>
    <row r="391" spans="1:18" s="129" customFormat="1">
      <c r="A391" s="269" t="s">
        <v>439</v>
      </c>
      <c r="B391" s="218">
        <v>2.5499999999999998</v>
      </c>
      <c r="C391" s="236" t="s">
        <v>9</v>
      </c>
      <c r="D391" s="267"/>
      <c r="E391" s="267"/>
      <c r="F391" s="267"/>
      <c r="G391" s="267"/>
      <c r="H391" s="267"/>
      <c r="I391" s="267"/>
      <c r="J391" s="267"/>
      <c r="K391" s="267"/>
      <c r="L391" s="267"/>
      <c r="M391" s="267"/>
      <c r="O391" s="22"/>
      <c r="P391" s="22"/>
      <c r="Q391" s="22"/>
      <c r="R391" s="22"/>
    </row>
    <row r="392" spans="1:18" s="129" customFormat="1">
      <c r="A392" s="255" t="s">
        <v>369</v>
      </c>
      <c r="B392" s="217">
        <v>9.1</v>
      </c>
      <c r="C392" s="238" t="s">
        <v>9</v>
      </c>
      <c r="D392" s="267"/>
      <c r="E392" s="267"/>
      <c r="F392" s="267"/>
      <c r="G392" s="267"/>
      <c r="H392" s="267"/>
      <c r="I392" s="267"/>
      <c r="J392" s="267"/>
      <c r="K392" s="267"/>
      <c r="L392" s="267"/>
      <c r="M392" s="267"/>
      <c r="O392" s="22"/>
      <c r="P392" s="22"/>
      <c r="Q392" s="22"/>
      <c r="R392" s="22"/>
    </row>
    <row r="393" spans="1:18" s="129" customFormat="1">
      <c r="A393" s="255" t="s">
        <v>361</v>
      </c>
      <c r="B393" s="217">
        <v>6.47</v>
      </c>
      <c r="C393" s="238" t="s">
        <v>9</v>
      </c>
      <c r="D393" s="267"/>
      <c r="E393" s="267"/>
      <c r="F393" s="267"/>
      <c r="G393" s="267"/>
      <c r="H393" s="267"/>
      <c r="I393" s="267"/>
      <c r="J393" s="267"/>
      <c r="K393" s="267"/>
      <c r="L393" s="267"/>
      <c r="M393" s="267"/>
      <c r="O393" s="22"/>
      <c r="P393" s="22"/>
      <c r="Q393" s="22"/>
      <c r="R393" s="22"/>
    </row>
    <row r="394" spans="1:18" s="129" customFormat="1">
      <c r="A394" s="269" t="s">
        <v>367</v>
      </c>
      <c r="B394" s="218">
        <v>20.47</v>
      </c>
      <c r="C394" s="236" t="s">
        <v>9</v>
      </c>
      <c r="D394" s="267"/>
      <c r="E394" s="267"/>
      <c r="F394" s="267"/>
      <c r="G394" s="267"/>
      <c r="H394" s="267"/>
      <c r="I394" s="267"/>
      <c r="J394" s="267"/>
      <c r="K394" s="267"/>
      <c r="L394" s="267"/>
      <c r="M394" s="267"/>
      <c r="O394" s="22"/>
      <c r="P394" s="22"/>
      <c r="Q394" s="22"/>
      <c r="R394" s="22"/>
    </row>
    <row r="395" spans="1:18" s="129" customFormat="1">
      <c r="A395" s="255" t="s">
        <v>440</v>
      </c>
      <c r="B395" s="217">
        <v>46.13</v>
      </c>
      <c r="C395" s="238" t="s">
        <v>9</v>
      </c>
      <c r="D395" s="267"/>
      <c r="E395" s="267"/>
      <c r="F395" s="267"/>
      <c r="G395" s="267"/>
      <c r="H395" s="267"/>
      <c r="I395" s="267"/>
      <c r="J395" s="267"/>
      <c r="K395" s="267"/>
      <c r="L395" s="267"/>
      <c r="M395" s="267"/>
      <c r="O395" s="22"/>
      <c r="P395" s="22"/>
      <c r="Q395" s="22"/>
      <c r="R395" s="22"/>
    </row>
    <row r="396" spans="1:18" s="129" customFormat="1">
      <c r="A396" s="269" t="s">
        <v>369</v>
      </c>
      <c r="B396" s="218">
        <v>9.8000000000000007</v>
      </c>
      <c r="C396" s="236" t="s">
        <v>9</v>
      </c>
      <c r="D396" s="267"/>
      <c r="E396" s="267"/>
      <c r="F396" s="267"/>
      <c r="G396" s="267"/>
      <c r="H396" s="267"/>
      <c r="I396" s="267"/>
      <c r="J396" s="267"/>
      <c r="K396" s="267"/>
      <c r="L396" s="267"/>
      <c r="M396" s="267"/>
      <c r="O396" s="22"/>
      <c r="P396" s="22"/>
      <c r="Q396" s="22"/>
      <c r="R396" s="22"/>
    </row>
    <row r="397" spans="1:18" s="129" customFormat="1">
      <c r="A397" s="255" t="s">
        <v>377</v>
      </c>
      <c r="B397" s="217">
        <v>2.3199999999999998</v>
      </c>
      <c r="C397" s="238" t="s">
        <v>9</v>
      </c>
      <c r="D397" s="267"/>
      <c r="E397" s="267"/>
      <c r="F397" s="267"/>
      <c r="G397" s="267"/>
      <c r="H397" s="267"/>
      <c r="I397" s="267"/>
      <c r="J397" s="267"/>
      <c r="K397" s="267"/>
      <c r="L397" s="267"/>
      <c r="M397" s="267"/>
      <c r="O397" s="22"/>
      <c r="P397" s="22"/>
      <c r="Q397" s="22"/>
      <c r="R397" s="22"/>
    </row>
    <row r="398" spans="1:18" s="129" customFormat="1">
      <c r="A398" s="255" t="s">
        <v>442</v>
      </c>
      <c r="B398" s="217">
        <v>9.1</v>
      </c>
      <c r="C398" s="238" t="s">
        <v>9</v>
      </c>
      <c r="D398" s="267"/>
      <c r="E398" s="267"/>
      <c r="F398" s="267"/>
      <c r="G398" s="267"/>
      <c r="H398" s="267"/>
      <c r="I398" s="267"/>
      <c r="J398" s="267"/>
      <c r="K398" s="267"/>
      <c r="L398" s="267"/>
      <c r="M398" s="267"/>
      <c r="O398" s="22"/>
      <c r="P398" s="22"/>
      <c r="Q398" s="22"/>
      <c r="R398" s="22"/>
    </row>
    <row r="399" spans="1:18" s="129" customFormat="1">
      <c r="A399" s="269" t="s">
        <v>374</v>
      </c>
      <c r="B399" s="218">
        <v>9.1</v>
      </c>
      <c r="C399" s="236" t="s">
        <v>9</v>
      </c>
      <c r="D399" s="267"/>
      <c r="E399" s="267"/>
      <c r="F399" s="267"/>
      <c r="G399" s="267"/>
      <c r="H399" s="267"/>
      <c r="I399" s="267"/>
      <c r="J399" s="267"/>
      <c r="K399" s="267"/>
      <c r="L399" s="267"/>
      <c r="M399" s="267"/>
      <c r="O399" s="22"/>
      <c r="P399" s="22"/>
      <c r="Q399" s="22"/>
      <c r="R399" s="22"/>
    </row>
    <row r="400" spans="1:18" s="129" customFormat="1">
      <c r="A400" s="255" t="s">
        <v>443</v>
      </c>
      <c r="B400" s="217">
        <v>20.3</v>
      </c>
      <c r="C400" s="238" t="s">
        <v>9</v>
      </c>
      <c r="D400" s="267"/>
      <c r="E400" s="267"/>
      <c r="F400" s="267"/>
      <c r="G400" s="267"/>
      <c r="H400" s="267"/>
      <c r="I400" s="267"/>
      <c r="J400" s="267"/>
      <c r="K400" s="267"/>
      <c r="L400" s="267"/>
      <c r="M400" s="267"/>
      <c r="O400" s="22"/>
      <c r="P400" s="22"/>
      <c r="Q400" s="22"/>
      <c r="R400" s="22"/>
    </row>
    <row r="401" spans="1:18" s="129" customFormat="1">
      <c r="A401" s="269" t="s">
        <v>371</v>
      </c>
      <c r="B401" s="218">
        <v>10.15</v>
      </c>
      <c r="C401" s="236" t="s">
        <v>9</v>
      </c>
      <c r="D401" s="267"/>
      <c r="E401" s="267"/>
      <c r="F401" s="267"/>
      <c r="G401" s="267"/>
      <c r="H401" s="267"/>
      <c r="I401" s="267"/>
      <c r="J401" s="267"/>
      <c r="K401" s="267"/>
      <c r="L401" s="267"/>
      <c r="M401" s="267"/>
      <c r="O401" s="22"/>
      <c r="P401" s="22"/>
      <c r="Q401" s="22"/>
      <c r="R401" s="22"/>
    </row>
    <row r="402" spans="1:18" s="129" customFormat="1">
      <c r="A402" s="255" t="s">
        <v>444</v>
      </c>
      <c r="B402" s="217">
        <v>5.95</v>
      </c>
      <c r="C402" s="238" t="s">
        <v>9</v>
      </c>
      <c r="D402" s="267"/>
      <c r="E402" s="267"/>
      <c r="F402" s="267"/>
      <c r="G402" s="267"/>
      <c r="H402" s="267"/>
      <c r="I402" s="267"/>
      <c r="J402" s="267"/>
      <c r="K402" s="267"/>
      <c r="L402" s="267"/>
      <c r="M402" s="267"/>
      <c r="O402" s="22"/>
      <c r="P402" s="22"/>
      <c r="Q402" s="22"/>
      <c r="R402" s="22"/>
    </row>
    <row r="403" spans="1:18" s="129" customFormat="1">
      <c r="A403" s="269" t="s">
        <v>445</v>
      </c>
      <c r="B403" s="218">
        <v>5.04</v>
      </c>
      <c r="C403" s="236" t="s">
        <v>9</v>
      </c>
      <c r="D403" s="267"/>
      <c r="E403" s="267"/>
      <c r="F403" s="267"/>
      <c r="G403" s="267"/>
      <c r="H403" s="267"/>
      <c r="I403" s="267"/>
      <c r="J403" s="267"/>
      <c r="K403" s="267"/>
      <c r="L403" s="267"/>
      <c r="M403" s="267"/>
      <c r="O403" s="22"/>
      <c r="P403" s="22"/>
      <c r="Q403" s="22"/>
      <c r="R403" s="22"/>
    </row>
    <row r="404" spans="1:18" s="129" customFormat="1">
      <c r="A404" s="255" t="s">
        <v>379</v>
      </c>
      <c r="B404" s="217">
        <v>5.04</v>
      </c>
      <c r="C404" s="238" t="s">
        <v>9</v>
      </c>
      <c r="D404" s="267"/>
      <c r="E404" s="267"/>
      <c r="F404" s="267"/>
      <c r="G404" s="267"/>
      <c r="H404" s="267"/>
      <c r="I404" s="267"/>
      <c r="J404" s="267"/>
      <c r="K404" s="267"/>
      <c r="L404" s="267"/>
      <c r="M404" s="267"/>
      <c r="O404" s="22"/>
      <c r="P404" s="22"/>
      <c r="Q404" s="22"/>
      <c r="R404" s="22"/>
    </row>
    <row r="405" spans="1:18" s="129" customFormat="1">
      <c r="A405" s="269" t="s">
        <v>446</v>
      </c>
      <c r="B405" s="218">
        <v>2.9</v>
      </c>
      <c r="C405" s="236" t="s">
        <v>9</v>
      </c>
      <c r="D405" s="267"/>
      <c r="E405" s="267"/>
      <c r="F405" s="267"/>
      <c r="G405" s="267"/>
      <c r="H405" s="267"/>
      <c r="I405" s="267"/>
      <c r="J405" s="267"/>
      <c r="K405" s="267"/>
      <c r="L405" s="267"/>
      <c r="M405" s="267"/>
      <c r="O405" s="22"/>
      <c r="P405" s="22"/>
      <c r="Q405" s="22"/>
      <c r="R405" s="22"/>
    </row>
    <row r="406" spans="1:18" s="129" customFormat="1">
      <c r="A406" s="255" t="s">
        <v>383</v>
      </c>
      <c r="B406" s="217">
        <v>4.5</v>
      </c>
      <c r="C406" s="238" t="s">
        <v>9</v>
      </c>
      <c r="D406" s="267"/>
      <c r="E406" s="267"/>
      <c r="F406" s="267"/>
      <c r="G406" s="267"/>
      <c r="H406" s="267"/>
      <c r="I406" s="267"/>
      <c r="J406" s="267"/>
      <c r="K406" s="267"/>
      <c r="L406" s="267"/>
      <c r="M406" s="267"/>
      <c r="O406" s="22"/>
      <c r="P406" s="22"/>
      <c r="Q406" s="22"/>
      <c r="R406" s="22"/>
    </row>
    <row r="407" spans="1:18" s="129" customFormat="1">
      <c r="A407" s="255" t="s">
        <v>448</v>
      </c>
      <c r="B407" s="217">
        <v>7.8</v>
      </c>
      <c r="C407" s="238" t="s">
        <v>9</v>
      </c>
      <c r="D407" s="267"/>
      <c r="E407" s="267"/>
      <c r="F407" s="267"/>
      <c r="G407" s="267"/>
      <c r="H407" s="267"/>
      <c r="I407" s="267"/>
      <c r="J407" s="267"/>
      <c r="K407" s="267"/>
      <c r="L407" s="267"/>
      <c r="M407" s="267"/>
      <c r="O407" s="22"/>
      <c r="P407" s="22"/>
      <c r="Q407" s="22"/>
      <c r="R407" s="22"/>
    </row>
    <row r="408" spans="1:18" s="129" customFormat="1">
      <c r="A408" s="263" t="s">
        <v>449</v>
      </c>
      <c r="B408" s="219">
        <f>1.04+1+1</f>
        <v>3.04</v>
      </c>
      <c r="C408" s="237" t="s">
        <v>9</v>
      </c>
      <c r="D408" s="267"/>
      <c r="E408" s="267"/>
      <c r="F408" s="267"/>
      <c r="G408" s="267"/>
      <c r="H408" s="267"/>
      <c r="I408" s="267"/>
      <c r="J408" s="267"/>
      <c r="K408" s="267"/>
      <c r="L408" s="267"/>
      <c r="M408" s="267"/>
      <c r="O408" s="22"/>
      <c r="P408" s="22"/>
      <c r="Q408" s="22"/>
      <c r="R408" s="22"/>
    </row>
    <row r="409" spans="1:18" s="129" customFormat="1">
      <c r="A409" s="267"/>
      <c r="B409" s="267"/>
      <c r="C409" s="267"/>
      <c r="D409" s="267"/>
      <c r="E409" s="267"/>
      <c r="F409" s="267"/>
      <c r="G409" s="267"/>
      <c r="H409" s="267"/>
      <c r="I409" s="267"/>
      <c r="J409" s="267"/>
      <c r="K409" s="267"/>
      <c r="L409" s="267"/>
      <c r="M409" s="267"/>
      <c r="O409" s="22"/>
      <c r="P409" s="22"/>
      <c r="Q409" s="22"/>
      <c r="R409" s="22"/>
    </row>
    <row r="410" spans="1:18" s="129" customFormat="1" ht="15">
      <c r="A410" s="352" t="s">
        <v>336</v>
      </c>
      <c r="B410" s="353"/>
      <c r="C410" s="353"/>
      <c r="D410" s="353"/>
      <c r="E410" s="353"/>
      <c r="F410" s="353"/>
      <c r="G410" s="353"/>
      <c r="H410" s="353"/>
      <c r="I410" s="354"/>
      <c r="J410" s="89">
        <f>SUM(B387:B408)</f>
        <v>229.95</v>
      </c>
      <c r="K410" s="90" t="s">
        <v>9</v>
      </c>
      <c r="L410" s="98"/>
      <c r="M410" s="99"/>
      <c r="O410" s="22"/>
      <c r="P410" s="22"/>
      <c r="Q410" s="22"/>
      <c r="R410" s="22"/>
    </row>
    <row r="411" spans="1:18" s="129" customFormat="1" ht="15">
      <c r="A411" s="71"/>
      <c r="B411" s="32"/>
      <c r="C411" s="33"/>
      <c r="D411" s="29"/>
      <c r="E411" s="29"/>
      <c r="F411" s="22"/>
      <c r="G411" s="29"/>
      <c r="H411" s="31"/>
      <c r="I411" s="31"/>
      <c r="J411" s="30"/>
      <c r="K411" s="31"/>
      <c r="L411" s="22"/>
      <c r="M411" s="22"/>
      <c r="O411" s="22"/>
      <c r="P411" s="22"/>
      <c r="Q411" s="22"/>
      <c r="R411" s="22"/>
    </row>
    <row r="412" spans="1:18" s="129" customFormat="1" ht="15">
      <c r="A412" s="355" t="s">
        <v>337</v>
      </c>
      <c r="B412" s="356"/>
      <c r="C412" s="356"/>
      <c r="D412" s="356"/>
      <c r="E412" s="356"/>
      <c r="F412" s="356"/>
      <c r="G412" s="356"/>
      <c r="H412" s="356"/>
      <c r="I412" s="357"/>
      <c r="J412" s="96">
        <v>0</v>
      </c>
      <c r="K412" s="103" t="s">
        <v>9</v>
      </c>
      <c r="L412" s="97"/>
      <c r="M412" s="73"/>
      <c r="O412" s="22"/>
      <c r="P412" s="22"/>
      <c r="Q412" s="22"/>
      <c r="R412" s="22"/>
    </row>
    <row r="413" spans="1:18" s="129" customFormat="1" ht="15">
      <c r="A413" s="358" t="s">
        <v>338</v>
      </c>
      <c r="B413" s="359"/>
      <c r="C413" s="359"/>
      <c r="D413" s="359"/>
      <c r="E413" s="359"/>
      <c r="F413" s="359"/>
      <c r="G413" s="359"/>
      <c r="H413" s="359"/>
      <c r="I413" s="360"/>
      <c r="J413" s="101">
        <f>J410-J412</f>
        <v>229.95</v>
      </c>
      <c r="K413" s="104" t="s">
        <v>9</v>
      </c>
      <c r="L413" s="94"/>
      <c r="M413" s="95"/>
      <c r="O413" s="22"/>
      <c r="P413" s="22"/>
      <c r="Q413" s="22"/>
      <c r="R413" s="22"/>
    </row>
    <row r="414" spans="1:18" s="129" customFormat="1" ht="15">
      <c r="A414" s="344" t="s">
        <v>339</v>
      </c>
      <c r="B414" s="345"/>
      <c r="C414" s="345"/>
      <c r="D414" s="345"/>
      <c r="E414" s="345"/>
      <c r="F414" s="345"/>
      <c r="G414" s="345"/>
      <c r="H414" s="345"/>
      <c r="I414" s="346"/>
      <c r="J414" s="91">
        <f>J412+J413</f>
        <v>229.95</v>
      </c>
      <c r="K414" s="103" t="s">
        <v>9</v>
      </c>
      <c r="L414" s="100"/>
      <c r="M414" s="93"/>
      <c r="O414" s="22"/>
      <c r="P414" s="22"/>
      <c r="Q414" s="22"/>
      <c r="R414" s="22"/>
    </row>
    <row r="415" spans="1:18" s="81" customFormat="1" ht="15">
      <c r="A415" s="199"/>
      <c r="B415" s="199"/>
      <c r="C415" s="199"/>
      <c r="D415" s="199"/>
      <c r="E415" s="199"/>
      <c r="F415" s="199"/>
      <c r="G415" s="199"/>
      <c r="H415" s="199"/>
      <c r="I415" s="199"/>
      <c r="J415" s="119"/>
      <c r="K415" s="115"/>
      <c r="L415" s="120"/>
      <c r="M415" s="121"/>
      <c r="O415" s="22"/>
      <c r="P415" s="22"/>
      <c r="Q415" s="22"/>
      <c r="R415" s="22"/>
    </row>
    <row r="416" spans="1:18" s="81" customFormat="1" ht="15">
      <c r="A416" s="105"/>
      <c r="B416" s="105"/>
      <c r="C416" s="105"/>
      <c r="D416" s="105"/>
      <c r="E416" s="105"/>
      <c r="F416" s="105"/>
      <c r="G416" s="105"/>
      <c r="H416" s="122"/>
      <c r="I416" s="122"/>
      <c r="J416" s="123"/>
      <c r="K416" s="124"/>
      <c r="L416" s="116"/>
      <c r="M416" s="117"/>
      <c r="O416" s="22"/>
      <c r="P416" s="22"/>
      <c r="Q416" s="22"/>
      <c r="R416" s="22"/>
    </row>
    <row r="417" spans="1:18" s="81" customFormat="1" ht="15">
      <c r="A417" s="105"/>
      <c r="B417" s="105"/>
      <c r="C417" s="105"/>
      <c r="D417" s="105"/>
      <c r="E417" s="105"/>
      <c r="F417" s="105"/>
      <c r="G417" s="105"/>
      <c r="H417" s="340" t="s">
        <v>341</v>
      </c>
      <c r="I417" s="340"/>
      <c r="J417" s="340"/>
      <c r="K417" s="340"/>
      <c r="L417" s="340"/>
      <c r="M417" s="340"/>
      <c r="O417" s="22"/>
      <c r="P417" s="22"/>
      <c r="Q417" s="22"/>
      <c r="R417" s="22"/>
    </row>
    <row r="418" spans="1:18" s="81" customFormat="1" ht="15">
      <c r="A418" s="105"/>
      <c r="B418" s="105"/>
      <c r="C418" s="105"/>
      <c r="D418" s="105"/>
      <c r="E418" s="105"/>
      <c r="F418" s="105"/>
      <c r="G418" s="105"/>
      <c r="H418" s="340" t="s">
        <v>342</v>
      </c>
      <c r="I418" s="340"/>
      <c r="J418" s="340"/>
      <c r="K418" s="340"/>
      <c r="L418" s="340"/>
      <c r="M418" s="340"/>
      <c r="O418" s="22"/>
      <c r="P418" s="22"/>
      <c r="Q418" s="22"/>
      <c r="R418" s="22"/>
    </row>
    <row r="419" spans="1:18" ht="15">
      <c r="A419" s="396"/>
      <c r="B419" s="396"/>
      <c r="C419" s="396"/>
      <c r="D419" s="396"/>
      <c r="E419" s="396"/>
      <c r="F419" s="396"/>
      <c r="G419" s="396"/>
      <c r="H419" s="396"/>
      <c r="I419" s="396"/>
      <c r="J419" s="119"/>
      <c r="K419" s="115"/>
      <c r="L419" s="120"/>
      <c r="M419" s="121"/>
    </row>
  </sheetData>
  <mergeCells count="149">
    <mergeCell ref="B175:C175"/>
    <mergeCell ref="A181:I181"/>
    <mergeCell ref="A183:I183"/>
    <mergeCell ref="A184:I184"/>
    <mergeCell ref="A185:I185"/>
    <mergeCell ref="A93:I93"/>
    <mergeCell ref="A94:I94"/>
    <mergeCell ref="A83:M83"/>
    <mergeCell ref="A84:M84"/>
    <mergeCell ref="B86:C86"/>
    <mergeCell ref="A90:I90"/>
    <mergeCell ref="A92:I92"/>
    <mergeCell ref="A170:I170"/>
    <mergeCell ref="A171:I171"/>
    <mergeCell ref="A173:M173"/>
    <mergeCell ref="B70:C70"/>
    <mergeCell ref="A77:I77"/>
    <mergeCell ref="A79:I79"/>
    <mergeCell ref="A80:I80"/>
    <mergeCell ref="A81:I81"/>
    <mergeCell ref="A62:I62"/>
    <mergeCell ref="A64:I64"/>
    <mergeCell ref="A65:I65"/>
    <mergeCell ref="A66:I66"/>
    <mergeCell ref="A68:M68"/>
    <mergeCell ref="A49:I49"/>
    <mergeCell ref="A50:I50"/>
    <mergeCell ref="A51:I51"/>
    <mergeCell ref="A53:M53"/>
    <mergeCell ref="B55:C55"/>
    <mergeCell ref="A23:I23"/>
    <mergeCell ref="A24:I24"/>
    <mergeCell ref="A40:M40"/>
    <mergeCell ref="B42:C42"/>
    <mergeCell ref="A47:I47"/>
    <mergeCell ref="A26:M26"/>
    <mergeCell ref="B28:C28"/>
    <mergeCell ref="A34:I34"/>
    <mergeCell ref="A36:I36"/>
    <mergeCell ref="A37:I37"/>
    <mergeCell ref="A38:I38"/>
    <mergeCell ref="A11:M11"/>
    <mergeCell ref="A12:M12"/>
    <mergeCell ref="B14:C14"/>
    <mergeCell ref="A20:I20"/>
    <mergeCell ref="A22:I22"/>
    <mergeCell ref="B281:C281"/>
    <mergeCell ref="D281:E281"/>
    <mergeCell ref="F281:G281"/>
    <mergeCell ref="A276:I276"/>
    <mergeCell ref="A277:M277"/>
    <mergeCell ref="D279:E279"/>
    <mergeCell ref="F279:G279"/>
    <mergeCell ref="H279:I279"/>
    <mergeCell ref="J279:K279"/>
    <mergeCell ref="J202:K202"/>
    <mergeCell ref="B204:C204"/>
    <mergeCell ref="B191:C191"/>
    <mergeCell ref="A194:I194"/>
    <mergeCell ref="A196:I196"/>
    <mergeCell ref="A197:I197"/>
    <mergeCell ref="A198:I198"/>
    <mergeCell ref="A200:M200"/>
    <mergeCell ref="B269:C269"/>
    <mergeCell ref="A272:I272"/>
    <mergeCell ref="A274:I274"/>
    <mergeCell ref="A275:I275"/>
    <mergeCell ref="A263:I263"/>
    <mergeCell ref="A264:I264"/>
    <mergeCell ref="A260:I260"/>
    <mergeCell ref="A262:I262"/>
    <mergeCell ref="A266:M266"/>
    <mergeCell ref="D268:E268"/>
    <mergeCell ref="F268:G268"/>
    <mergeCell ref="H268:I268"/>
    <mergeCell ref="J268:K268"/>
    <mergeCell ref="A419:I419"/>
    <mergeCell ref="H417:M417"/>
    <mergeCell ref="H418:M418"/>
    <mergeCell ref="A312:I312"/>
    <mergeCell ref="A314:I314"/>
    <mergeCell ref="A315:I315"/>
    <mergeCell ref="A316:I316"/>
    <mergeCell ref="A96:M96"/>
    <mergeCell ref="A97:M97"/>
    <mergeCell ref="D99:E99"/>
    <mergeCell ref="H99:I99"/>
    <mergeCell ref="J99:K99"/>
    <mergeCell ref="F99:G99"/>
    <mergeCell ref="A132:I132"/>
    <mergeCell ref="A134:I134"/>
    <mergeCell ref="B99:C99"/>
    <mergeCell ref="A187:M187"/>
    <mergeCell ref="A135:I135"/>
    <mergeCell ref="A136:I136"/>
    <mergeCell ref="A138:M138"/>
    <mergeCell ref="A139:M139"/>
    <mergeCell ref="B141:C141"/>
    <mergeCell ref="A167:I167"/>
    <mergeCell ref="A169:I169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A188:M188"/>
    <mergeCell ref="D190:E190"/>
    <mergeCell ref="F190:G190"/>
    <mergeCell ref="H190:I190"/>
    <mergeCell ref="J190:K190"/>
    <mergeCell ref="D204:E204"/>
    <mergeCell ref="F204:G204"/>
    <mergeCell ref="H204:I204"/>
    <mergeCell ref="B235:C235"/>
    <mergeCell ref="D235:E235"/>
    <mergeCell ref="F235:G235"/>
    <mergeCell ref="H235:I235"/>
    <mergeCell ref="F298:G298"/>
    <mergeCell ref="H298:I298"/>
    <mergeCell ref="D298:E298"/>
    <mergeCell ref="B298:C298"/>
    <mergeCell ref="A318:M318"/>
    <mergeCell ref="B320:C320"/>
    <mergeCell ref="D320:E320"/>
    <mergeCell ref="F320:G320"/>
    <mergeCell ref="B335:C335"/>
    <mergeCell ref="D335:E335"/>
    <mergeCell ref="F335:G335"/>
    <mergeCell ref="H335:I335"/>
    <mergeCell ref="A382:I382"/>
    <mergeCell ref="A384:M384"/>
    <mergeCell ref="B386:C386"/>
    <mergeCell ref="A410:I410"/>
    <mergeCell ref="A412:I412"/>
    <mergeCell ref="A413:I413"/>
    <mergeCell ref="A414:I414"/>
    <mergeCell ref="A346:I346"/>
    <mergeCell ref="A348:I348"/>
    <mergeCell ref="A349:I349"/>
    <mergeCell ref="A350:I350"/>
    <mergeCell ref="A352:M352"/>
    <mergeCell ref="B354:C354"/>
    <mergeCell ref="A378:I378"/>
    <mergeCell ref="A380:I380"/>
    <mergeCell ref="A381:I381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70" fitToHeight="0" orientation="portrait" horizontalDpi="1200" verticalDpi="1200" r:id="rId1"/>
  <headerFooter>
    <oddHeader>&amp;RBM03 - MEMORIAL  BOTAFOGO</oddHeader>
    <oddFooter>Página &amp;P de &amp;N</oddFooter>
  </headerFooter>
  <rowBreaks count="3" manualBreakCount="3">
    <brk id="67" max="12" man="1"/>
    <brk id="137" max="12" man="1"/>
    <brk id="265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7"/>
  <sheetViews>
    <sheetView view="pageBreakPreview" topLeftCell="A117" zoomScaleSheetLayoutView="100" workbookViewId="0">
      <selection activeCell="G129" sqref="G129:M129"/>
    </sheetView>
  </sheetViews>
  <sheetFormatPr defaultRowHeight="15"/>
  <cols>
    <col min="4" max="4" width="11.140625" customWidth="1"/>
    <col min="6" max="6" width="12.42578125" customWidth="1"/>
  </cols>
  <sheetData>
    <row r="1" spans="1:13" ht="87.75" customHeight="1">
      <c r="A1" s="413"/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</row>
    <row r="2" spans="1:13" ht="18.75">
      <c r="A2" s="414" t="s">
        <v>493</v>
      </c>
      <c r="B2" s="414"/>
      <c r="C2" s="414"/>
      <c r="D2" s="414"/>
      <c r="E2" s="414"/>
      <c r="F2" s="86"/>
      <c r="G2" s="86"/>
      <c r="H2" s="415" t="s">
        <v>492</v>
      </c>
      <c r="I2" s="415"/>
      <c r="J2" s="415"/>
      <c r="K2" s="415"/>
      <c r="L2" s="415"/>
      <c r="M2" s="86"/>
    </row>
    <row r="3" spans="1:13" ht="15.75">
      <c r="A3" s="416" t="s">
        <v>330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</row>
    <row r="4" spans="1:13" ht="15.75">
      <c r="A4" s="417" t="s">
        <v>356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</row>
    <row r="5" spans="1:13" ht="15.75">
      <c r="A5" s="412" t="s">
        <v>355</v>
      </c>
      <c r="B5" s="412"/>
      <c r="C5" s="412"/>
      <c r="D5" s="412"/>
      <c r="E5" s="412"/>
      <c r="F5" s="412"/>
      <c r="G5" s="412" t="s">
        <v>357</v>
      </c>
      <c r="H5" s="412"/>
      <c r="I5" s="412"/>
      <c r="J5" s="412"/>
      <c r="K5" s="412"/>
      <c r="L5" s="412"/>
      <c r="M5" s="412"/>
    </row>
    <row r="6" spans="1:13">
      <c r="A6" s="410"/>
      <c r="B6" s="410"/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</row>
    <row r="7" spans="1:13">
      <c r="A7" s="410"/>
      <c r="B7" s="410"/>
      <c r="C7" s="410"/>
      <c r="D7" s="410"/>
      <c r="E7" s="410"/>
      <c r="F7" s="410"/>
      <c r="G7" s="410"/>
      <c r="H7" s="410"/>
      <c r="I7" s="410"/>
      <c r="J7" s="410"/>
      <c r="K7" s="410"/>
      <c r="L7" s="410"/>
      <c r="M7" s="410"/>
    </row>
    <row r="8" spans="1:13">
      <c r="A8" s="410"/>
      <c r="B8" s="410"/>
      <c r="C8" s="410"/>
      <c r="D8" s="410"/>
      <c r="E8" s="410"/>
      <c r="F8" s="410"/>
      <c r="G8" s="410"/>
      <c r="H8" s="410"/>
      <c r="I8" s="410"/>
      <c r="J8" s="410"/>
      <c r="K8" s="410"/>
      <c r="L8" s="410"/>
      <c r="M8" s="410"/>
    </row>
    <row r="9" spans="1:13">
      <c r="A9" s="410"/>
      <c r="B9" s="410"/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410"/>
    </row>
    <row r="10" spans="1:13">
      <c r="A10" s="410"/>
      <c r="B10" s="410"/>
      <c r="C10" s="410"/>
      <c r="D10" s="410"/>
      <c r="E10" s="410"/>
      <c r="F10" s="410"/>
      <c r="G10" s="410"/>
      <c r="H10" s="410"/>
      <c r="I10" s="410"/>
      <c r="J10" s="410"/>
      <c r="K10" s="410"/>
      <c r="L10" s="410"/>
      <c r="M10" s="410"/>
    </row>
    <row r="11" spans="1:13">
      <c r="A11" s="410"/>
      <c r="B11" s="410"/>
      <c r="C11" s="410"/>
      <c r="D11" s="410"/>
      <c r="E11" s="410"/>
      <c r="F11" s="410"/>
      <c r="G11" s="410"/>
      <c r="H11" s="410"/>
      <c r="I11" s="410"/>
      <c r="J11" s="410"/>
      <c r="K11" s="410"/>
      <c r="L11" s="410"/>
      <c r="M11" s="410"/>
    </row>
    <row r="12" spans="1:13">
      <c r="A12" s="410"/>
      <c r="B12" s="410"/>
      <c r="C12" s="410"/>
      <c r="D12" s="410"/>
      <c r="E12" s="410"/>
      <c r="F12" s="410"/>
      <c r="G12" s="410"/>
      <c r="H12" s="410"/>
      <c r="I12" s="410"/>
      <c r="J12" s="410"/>
      <c r="K12" s="410"/>
      <c r="L12" s="410"/>
      <c r="M12" s="410"/>
    </row>
    <row r="13" spans="1:13">
      <c r="A13" s="410"/>
      <c r="B13" s="410"/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410"/>
    </row>
    <row r="14" spans="1:13">
      <c r="A14" s="410"/>
      <c r="B14" s="410"/>
      <c r="C14" s="410"/>
      <c r="D14" s="410"/>
      <c r="E14" s="410"/>
      <c r="F14" s="410"/>
      <c r="G14" s="410"/>
      <c r="H14" s="410"/>
      <c r="I14" s="410"/>
      <c r="J14" s="410"/>
      <c r="K14" s="410"/>
      <c r="L14" s="410"/>
      <c r="M14" s="410"/>
    </row>
    <row r="15" spans="1:13">
      <c r="A15" s="410"/>
      <c r="B15" s="410"/>
      <c r="C15" s="410"/>
      <c r="D15" s="410"/>
      <c r="E15" s="410"/>
      <c r="F15" s="410"/>
      <c r="G15" s="410"/>
      <c r="H15" s="410"/>
      <c r="I15" s="410"/>
      <c r="J15" s="410"/>
      <c r="K15" s="410"/>
      <c r="L15" s="410"/>
      <c r="M15" s="410"/>
    </row>
    <row r="16" spans="1:13">
      <c r="A16" s="410"/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</row>
    <row r="17" spans="1:13">
      <c r="A17" s="410"/>
      <c r="B17" s="410"/>
      <c r="C17" s="410"/>
      <c r="D17" s="410"/>
      <c r="E17" s="410"/>
      <c r="F17" s="410"/>
      <c r="G17" s="410"/>
      <c r="H17" s="410"/>
      <c r="I17" s="410"/>
      <c r="J17" s="410"/>
      <c r="K17" s="410"/>
      <c r="L17" s="410"/>
      <c r="M17" s="410"/>
    </row>
    <row r="18" spans="1:13">
      <c r="A18" s="410"/>
      <c r="B18" s="410"/>
      <c r="C18" s="410"/>
      <c r="D18" s="410"/>
      <c r="E18" s="410"/>
      <c r="F18" s="410"/>
      <c r="G18" s="410"/>
      <c r="H18" s="410"/>
      <c r="I18" s="410"/>
      <c r="J18" s="410"/>
      <c r="K18" s="410"/>
      <c r="L18" s="410"/>
      <c r="M18" s="410"/>
    </row>
    <row r="19" spans="1:13">
      <c r="A19" s="410"/>
      <c r="B19" s="410"/>
      <c r="C19" s="410"/>
      <c r="D19" s="410"/>
      <c r="E19" s="410"/>
      <c r="F19" s="410"/>
      <c r="G19" s="410"/>
      <c r="H19" s="410"/>
      <c r="I19" s="410"/>
      <c r="J19" s="410"/>
      <c r="K19" s="410"/>
      <c r="L19" s="410"/>
      <c r="M19" s="410"/>
    </row>
    <row r="20" spans="1:13">
      <c r="A20" s="410"/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</row>
    <row r="21" spans="1:13" ht="15.75">
      <c r="A21" s="411" t="s">
        <v>494</v>
      </c>
      <c r="B21" s="411"/>
      <c r="C21" s="411"/>
      <c r="D21" s="411"/>
      <c r="E21" s="411"/>
      <c r="F21" s="411"/>
      <c r="G21" s="411" t="s">
        <v>495</v>
      </c>
      <c r="H21" s="411"/>
      <c r="I21" s="411"/>
      <c r="J21" s="411"/>
      <c r="K21" s="411"/>
      <c r="L21" s="411"/>
      <c r="M21" s="411"/>
    </row>
    <row r="22" spans="1:13">
      <c r="A22" s="410"/>
      <c r="B22" s="410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</row>
    <row r="23" spans="1:13">
      <c r="A23" s="410"/>
      <c r="B23" s="410"/>
      <c r="C23" s="410"/>
      <c r="D23" s="410"/>
      <c r="E23" s="410"/>
      <c r="F23" s="410"/>
      <c r="G23" s="410"/>
      <c r="H23" s="410"/>
      <c r="I23" s="410"/>
      <c r="J23" s="410"/>
      <c r="K23" s="410"/>
      <c r="L23" s="410"/>
      <c r="M23" s="410"/>
    </row>
    <row r="24" spans="1:13">
      <c r="A24" s="410"/>
      <c r="B24" s="410"/>
      <c r="C24" s="410"/>
      <c r="D24" s="410"/>
      <c r="E24" s="410"/>
      <c r="F24" s="410"/>
      <c r="G24" s="410"/>
      <c r="H24" s="410"/>
      <c r="I24" s="410"/>
      <c r="J24" s="410"/>
      <c r="K24" s="410"/>
      <c r="L24" s="410"/>
      <c r="M24" s="410"/>
    </row>
    <row r="25" spans="1:13">
      <c r="A25" s="410"/>
      <c r="B25" s="410"/>
      <c r="C25" s="410"/>
      <c r="D25" s="410"/>
      <c r="E25" s="410"/>
      <c r="F25" s="410"/>
      <c r="G25" s="410"/>
      <c r="H25" s="410"/>
      <c r="I25" s="410"/>
      <c r="J25" s="410"/>
      <c r="K25" s="410"/>
      <c r="L25" s="410"/>
      <c r="M25" s="410"/>
    </row>
    <row r="26" spans="1:13">
      <c r="A26" s="410"/>
      <c r="B26" s="410"/>
      <c r="C26" s="410"/>
      <c r="D26" s="410"/>
      <c r="E26" s="410"/>
      <c r="F26" s="410"/>
      <c r="G26" s="410"/>
      <c r="H26" s="410"/>
      <c r="I26" s="410"/>
      <c r="J26" s="410"/>
      <c r="K26" s="410"/>
      <c r="L26" s="410"/>
      <c r="M26" s="410"/>
    </row>
    <row r="27" spans="1:13">
      <c r="A27" s="410"/>
      <c r="B27" s="410"/>
      <c r="C27" s="410"/>
      <c r="D27" s="410"/>
      <c r="E27" s="410"/>
      <c r="F27" s="410"/>
      <c r="G27" s="410"/>
      <c r="H27" s="410"/>
      <c r="I27" s="410"/>
      <c r="J27" s="410"/>
      <c r="K27" s="410"/>
      <c r="L27" s="410"/>
      <c r="M27" s="410"/>
    </row>
    <row r="28" spans="1:13">
      <c r="A28" s="410"/>
      <c r="B28" s="410"/>
      <c r="C28" s="410"/>
      <c r="D28" s="410"/>
      <c r="E28" s="410"/>
      <c r="F28" s="410"/>
      <c r="G28" s="410"/>
      <c r="H28" s="410"/>
      <c r="I28" s="410"/>
      <c r="J28" s="410"/>
      <c r="K28" s="410"/>
      <c r="L28" s="410"/>
      <c r="M28" s="410"/>
    </row>
    <row r="29" spans="1:13">
      <c r="A29" s="410"/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410"/>
      <c r="M29" s="410"/>
    </row>
    <row r="30" spans="1:13">
      <c r="A30" s="410"/>
      <c r="B30" s="410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</row>
    <row r="31" spans="1:13">
      <c r="A31" s="410"/>
      <c r="B31" s="410"/>
      <c r="C31" s="410"/>
      <c r="D31" s="410"/>
      <c r="E31" s="410"/>
      <c r="F31" s="410"/>
      <c r="G31" s="410"/>
      <c r="H31" s="410"/>
      <c r="I31" s="410"/>
      <c r="J31" s="410"/>
      <c r="K31" s="410"/>
      <c r="L31" s="410"/>
      <c r="M31" s="410"/>
    </row>
    <row r="32" spans="1:13">
      <c r="A32" s="410"/>
      <c r="B32" s="410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</row>
    <row r="33" spans="1:13">
      <c r="A33" s="410"/>
      <c r="B33" s="410"/>
      <c r="C33" s="410"/>
      <c r="D33" s="410"/>
      <c r="E33" s="410"/>
      <c r="F33" s="410"/>
      <c r="G33" s="410"/>
      <c r="H33" s="410"/>
      <c r="I33" s="410"/>
      <c r="J33" s="410"/>
      <c r="K33" s="410"/>
      <c r="L33" s="410"/>
      <c r="M33" s="410"/>
    </row>
    <row r="34" spans="1:13">
      <c r="A34" s="410"/>
      <c r="B34" s="410"/>
      <c r="C34" s="410"/>
      <c r="D34" s="410"/>
      <c r="E34" s="410"/>
      <c r="F34" s="410"/>
      <c r="G34" s="410"/>
      <c r="H34" s="410"/>
      <c r="I34" s="410"/>
      <c r="J34" s="410"/>
      <c r="K34" s="410"/>
      <c r="L34" s="410"/>
      <c r="M34" s="410"/>
    </row>
    <row r="35" spans="1:13">
      <c r="A35" s="410"/>
      <c r="B35" s="410"/>
      <c r="C35" s="410"/>
      <c r="D35" s="410"/>
      <c r="E35" s="410"/>
      <c r="F35" s="410"/>
      <c r="G35" s="410"/>
      <c r="H35" s="410"/>
      <c r="I35" s="410"/>
      <c r="J35" s="410"/>
      <c r="K35" s="410"/>
      <c r="L35" s="410"/>
      <c r="M35" s="410"/>
    </row>
    <row r="36" spans="1:13">
      <c r="A36" s="410"/>
      <c r="B36" s="410"/>
      <c r="C36" s="410"/>
      <c r="D36" s="410"/>
      <c r="E36" s="410"/>
      <c r="F36" s="410"/>
      <c r="G36" s="410"/>
      <c r="H36" s="410"/>
      <c r="I36" s="410"/>
      <c r="J36" s="410"/>
      <c r="K36" s="410"/>
      <c r="L36" s="410"/>
      <c r="M36" s="410"/>
    </row>
    <row r="37" spans="1:13">
      <c r="A37" s="410"/>
      <c r="B37" s="410"/>
      <c r="C37" s="410"/>
      <c r="D37" s="410"/>
      <c r="E37" s="410"/>
      <c r="F37" s="410"/>
      <c r="G37" s="410"/>
      <c r="H37" s="410"/>
      <c r="I37" s="410"/>
      <c r="J37" s="410"/>
      <c r="K37" s="410"/>
      <c r="L37" s="410"/>
      <c r="M37" s="410"/>
    </row>
    <row r="38" spans="1:13">
      <c r="A38" s="410"/>
      <c r="B38" s="410"/>
      <c r="C38" s="410"/>
      <c r="D38" s="410"/>
      <c r="E38" s="410"/>
      <c r="F38" s="410"/>
      <c r="G38" s="410"/>
      <c r="H38" s="410"/>
      <c r="I38" s="410"/>
      <c r="J38" s="410"/>
      <c r="K38" s="410"/>
      <c r="L38" s="410"/>
      <c r="M38" s="410"/>
    </row>
    <row r="39" spans="1:13" ht="15.75">
      <c r="A39" s="411" t="s">
        <v>496</v>
      </c>
      <c r="B39" s="411"/>
      <c r="C39" s="411"/>
      <c r="D39" s="411"/>
      <c r="E39" s="411"/>
      <c r="F39" s="411"/>
      <c r="G39" s="411" t="s">
        <v>497</v>
      </c>
      <c r="H39" s="411"/>
      <c r="I39" s="411"/>
      <c r="J39" s="411"/>
      <c r="K39" s="411"/>
      <c r="L39" s="411"/>
      <c r="M39" s="411"/>
    </row>
    <row r="40" spans="1:13">
      <c r="A40" s="410"/>
      <c r="B40" s="410"/>
      <c r="C40" s="410"/>
      <c r="D40" s="410"/>
      <c r="E40" s="410"/>
      <c r="F40" s="410"/>
      <c r="G40" s="410"/>
      <c r="H40" s="410"/>
      <c r="I40" s="410"/>
      <c r="J40" s="410"/>
      <c r="K40" s="410"/>
      <c r="L40" s="410"/>
      <c r="M40" s="410"/>
    </row>
    <row r="41" spans="1:13">
      <c r="A41" s="410"/>
      <c r="B41" s="410"/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</row>
    <row r="42" spans="1:13">
      <c r="A42" s="410"/>
      <c r="B42" s="410"/>
      <c r="C42" s="410"/>
      <c r="D42" s="410"/>
      <c r="E42" s="410"/>
      <c r="F42" s="410"/>
      <c r="G42" s="410"/>
      <c r="H42" s="410"/>
      <c r="I42" s="410"/>
      <c r="J42" s="410"/>
      <c r="K42" s="410"/>
      <c r="L42" s="410"/>
      <c r="M42" s="410"/>
    </row>
    <row r="43" spans="1:13">
      <c r="A43" s="410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</row>
    <row r="44" spans="1:13">
      <c r="A44" s="410"/>
      <c r="B44" s="410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</row>
    <row r="45" spans="1:13">
      <c r="A45" s="410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</row>
    <row r="46" spans="1:13">
      <c r="A46" s="410"/>
      <c r="B46" s="410"/>
      <c r="C46" s="410"/>
      <c r="D46" s="410"/>
      <c r="E46" s="410"/>
      <c r="F46" s="410"/>
      <c r="G46" s="410"/>
      <c r="H46" s="410"/>
      <c r="I46" s="410"/>
      <c r="J46" s="410"/>
      <c r="K46" s="410"/>
      <c r="L46" s="410"/>
      <c r="M46" s="410"/>
    </row>
    <row r="47" spans="1:13">
      <c r="A47" s="410"/>
      <c r="B47" s="410"/>
      <c r="C47" s="410"/>
      <c r="D47" s="410"/>
      <c r="E47" s="410"/>
      <c r="F47" s="410"/>
      <c r="G47" s="410"/>
      <c r="H47" s="410"/>
      <c r="I47" s="410"/>
      <c r="J47" s="410"/>
      <c r="K47" s="410"/>
      <c r="L47" s="410"/>
      <c r="M47" s="410"/>
    </row>
    <row r="48" spans="1:13">
      <c r="A48" s="410"/>
      <c r="B48" s="410"/>
      <c r="C48" s="410"/>
      <c r="D48" s="410"/>
      <c r="E48" s="410"/>
      <c r="F48" s="410"/>
      <c r="G48" s="410"/>
      <c r="H48" s="410"/>
      <c r="I48" s="410"/>
      <c r="J48" s="410"/>
      <c r="K48" s="410"/>
      <c r="L48" s="410"/>
      <c r="M48" s="410"/>
    </row>
    <row r="49" spans="1:13">
      <c r="A49" s="410"/>
      <c r="B49" s="410"/>
      <c r="C49" s="410"/>
      <c r="D49" s="410"/>
      <c r="E49" s="410"/>
      <c r="F49" s="410"/>
      <c r="G49" s="410"/>
      <c r="H49" s="410"/>
      <c r="I49" s="410"/>
      <c r="J49" s="410"/>
      <c r="K49" s="410"/>
      <c r="L49" s="410"/>
      <c r="M49" s="410"/>
    </row>
    <row r="50" spans="1:13">
      <c r="A50" s="410"/>
      <c r="B50" s="410"/>
      <c r="C50" s="410"/>
      <c r="D50" s="410"/>
      <c r="E50" s="410"/>
      <c r="F50" s="410"/>
      <c r="G50" s="410"/>
      <c r="H50" s="410"/>
      <c r="I50" s="410"/>
      <c r="J50" s="410"/>
      <c r="K50" s="410"/>
      <c r="L50" s="410"/>
      <c r="M50" s="410"/>
    </row>
    <row r="51" spans="1:13">
      <c r="A51" s="410"/>
      <c r="B51" s="410"/>
      <c r="C51" s="410"/>
      <c r="D51" s="410"/>
      <c r="E51" s="410"/>
      <c r="F51" s="410"/>
      <c r="G51" s="410"/>
      <c r="H51" s="410"/>
      <c r="I51" s="410"/>
      <c r="J51" s="410"/>
      <c r="K51" s="410"/>
      <c r="L51" s="410"/>
      <c r="M51" s="410"/>
    </row>
    <row r="52" spans="1:13">
      <c r="A52" s="410"/>
      <c r="B52" s="410"/>
      <c r="C52" s="410"/>
      <c r="D52" s="410"/>
      <c r="E52" s="410"/>
      <c r="F52" s="410"/>
      <c r="G52" s="410"/>
      <c r="H52" s="410"/>
      <c r="I52" s="410"/>
      <c r="J52" s="410"/>
      <c r="K52" s="410"/>
      <c r="L52" s="410"/>
      <c r="M52" s="410"/>
    </row>
    <row r="53" spans="1:13">
      <c r="A53" s="410"/>
      <c r="B53" s="410"/>
      <c r="C53" s="410"/>
      <c r="D53" s="410"/>
      <c r="E53" s="410"/>
      <c r="F53" s="410"/>
      <c r="G53" s="410"/>
      <c r="H53" s="410"/>
      <c r="I53" s="410"/>
      <c r="J53" s="410"/>
      <c r="K53" s="410"/>
      <c r="L53" s="410"/>
      <c r="M53" s="410"/>
    </row>
    <row r="54" spans="1:13">
      <c r="A54" s="410"/>
      <c r="B54" s="410"/>
      <c r="C54" s="410"/>
      <c r="D54" s="410"/>
      <c r="E54" s="410"/>
      <c r="F54" s="410"/>
      <c r="G54" s="410"/>
      <c r="H54" s="410"/>
      <c r="I54" s="410"/>
      <c r="J54" s="410"/>
      <c r="K54" s="410"/>
      <c r="L54" s="410"/>
      <c r="M54" s="410"/>
    </row>
    <row r="55" spans="1:13">
      <c r="A55" s="410"/>
      <c r="B55" s="410"/>
      <c r="C55" s="410"/>
      <c r="D55" s="410"/>
      <c r="E55" s="410"/>
      <c r="F55" s="410"/>
      <c r="G55" s="410"/>
      <c r="H55" s="410"/>
      <c r="I55" s="410"/>
      <c r="J55" s="410"/>
      <c r="K55" s="410"/>
      <c r="L55" s="410"/>
      <c r="M55" s="410"/>
    </row>
    <row r="56" spans="1:13">
      <c r="A56" s="410"/>
      <c r="B56" s="410"/>
      <c r="C56" s="410"/>
      <c r="D56" s="410"/>
      <c r="E56" s="410"/>
      <c r="F56" s="410"/>
      <c r="G56" s="410"/>
      <c r="H56" s="410"/>
      <c r="I56" s="410"/>
      <c r="J56" s="410"/>
      <c r="K56" s="410"/>
      <c r="L56" s="410"/>
      <c r="M56" s="410"/>
    </row>
    <row r="57" spans="1:13" ht="15.75">
      <c r="A57" s="411" t="s">
        <v>498</v>
      </c>
      <c r="B57" s="411"/>
      <c r="C57" s="411"/>
      <c r="D57" s="411"/>
      <c r="E57" s="411"/>
      <c r="F57" s="411"/>
      <c r="G57" s="411" t="s">
        <v>499</v>
      </c>
      <c r="H57" s="411"/>
      <c r="I57" s="411"/>
      <c r="J57" s="411"/>
      <c r="K57" s="411"/>
      <c r="L57" s="411"/>
      <c r="M57" s="411"/>
    </row>
    <row r="58" spans="1:13">
      <c r="A58" s="410"/>
      <c r="B58" s="410"/>
      <c r="C58" s="410"/>
      <c r="D58" s="410"/>
      <c r="E58" s="410"/>
      <c r="F58" s="410"/>
      <c r="G58" s="410"/>
      <c r="H58" s="410"/>
      <c r="I58" s="410"/>
      <c r="J58" s="410"/>
      <c r="K58" s="410"/>
      <c r="L58" s="410"/>
      <c r="M58" s="410"/>
    </row>
    <row r="59" spans="1:13">
      <c r="A59" s="410"/>
      <c r="B59" s="410"/>
      <c r="C59" s="410"/>
      <c r="D59" s="410"/>
      <c r="E59" s="410"/>
      <c r="F59" s="410"/>
      <c r="G59" s="410"/>
      <c r="H59" s="410"/>
      <c r="I59" s="410"/>
      <c r="J59" s="410"/>
      <c r="K59" s="410"/>
      <c r="L59" s="410"/>
      <c r="M59" s="410"/>
    </row>
    <row r="60" spans="1:13">
      <c r="A60" s="410"/>
      <c r="B60" s="410"/>
      <c r="C60" s="410"/>
      <c r="D60" s="410"/>
      <c r="E60" s="410"/>
      <c r="F60" s="410"/>
      <c r="G60" s="410"/>
      <c r="H60" s="410"/>
      <c r="I60" s="410"/>
      <c r="J60" s="410"/>
      <c r="K60" s="410"/>
      <c r="L60" s="410"/>
      <c r="M60" s="410"/>
    </row>
    <row r="61" spans="1:13">
      <c r="A61" s="410"/>
      <c r="B61" s="410"/>
      <c r="C61" s="410"/>
      <c r="D61" s="410"/>
      <c r="E61" s="410"/>
      <c r="F61" s="410"/>
      <c r="G61" s="410"/>
      <c r="H61" s="410"/>
      <c r="I61" s="410"/>
      <c r="J61" s="410"/>
      <c r="K61" s="410"/>
      <c r="L61" s="410"/>
      <c r="M61" s="410"/>
    </row>
    <row r="62" spans="1:13">
      <c r="A62" s="410"/>
      <c r="B62" s="410"/>
      <c r="C62" s="410"/>
      <c r="D62" s="410"/>
      <c r="E62" s="410"/>
      <c r="F62" s="410"/>
      <c r="G62" s="410"/>
      <c r="H62" s="410"/>
      <c r="I62" s="410"/>
      <c r="J62" s="410"/>
      <c r="K62" s="410"/>
      <c r="L62" s="410"/>
      <c r="M62" s="410"/>
    </row>
    <row r="63" spans="1:13">
      <c r="A63" s="410"/>
      <c r="B63" s="410"/>
      <c r="C63" s="410"/>
      <c r="D63" s="410"/>
      <c r="E63" s="410"/>
      <c r="F63" s="410"/>
      <c r="G63" s="410"/>
      <c r="H63" s="410"/>
      <c r="I63" s="410"/>
      <c r="J63" s="410"/>
      <c r="K63" s="410"/>
      <c r="L63" s="410"/>
      <c r="M63" s="410"/>
    </row>
    <row r="64" spans="1:13">
      <c r="A64" s="410"/>
      <c r="B64" s="410"/>
      <c r="C64" s="410"/>
      <c r="D64" s="410"/>
      <c r="E64" s="410"/>
      <c r="F64" s="410"/>
      <c r="G64" s="410"/>
      <c r="H64" s="410"/>
      <c r="I64" s="410"/>
      <c r="J64" s="410"/>
      <c r="K64" s="410"/>
      <c r="L64" s="410"/>
      <c r="M64" s="410"/>
    </row>
    <row r="65" spans="1:13">
      <c r="A65" s="410"/>
      <c r="B65" s="410"/>
      <c r="C65" s="410"/>
      <c r="D65" s="410"/>
      <c r="E65" s="410"/>
      <c r="F65" s="410"/>
      <c r="G65" s="410"/>
      <c r="H65" s="410"/>
      <c r="I65" s="410"/>
      <c r="J65" s="410"/>
      <c r="K65" s="410"/>
      <c r="L65" s="410"/>
      <c r="M65" s="410"/>
    </row>
    <row r="66" spans="1:13">
      <c r="A66" s="410"/>
      <c r="B66" s="410"/>
      <c r="C66" s="410"/>
      <c r="D66" s="410"/>
      <c r="E66" s="410"/>
      <c r="F66" s="410"/>
      <c r="G66" s="410"/>
      <c r="H66" s="410"/>
      <c r="I66" s="410"/>
      <c r="J66" s="410"/>
      <c r="K66" s="410"/>
      <c r="L66" s="410"/>
      <c r="M66" s="410"/>
    </row>
    <row r="67" spans="1:13">
      <c r="A67" s="410"/>
      <c r="B67" s="410"/>
      <c r="C67" s="410"/>
      <c r="D67" s="410"/>
      <c r="E67" s="410"/>
      <c r="F67" s="410"/>
      <c r="G67" s="410"/>
      <c r="H67" s="410"/>
      <c r="I67" s="410"/>
      <c r="J67" s="410"/>
      <c r="K67" s="410"/>
      <c r="L67" s="410"/>
      <c r="M67" s="410"/>
    </row>
    <row r="68" spans="1:13">
      <c r="A68" s="410"/>
      <c r="B68" s="410"/>
      <c r="C68" s="410"/>
      <c r="D68" s="410"/>
      <c r="E68" s="410"/>
      <c r="F68" s="410"/>
      <c r="G68" s="410"/>
      <c r="H68" s="410"/>
      <c r="I68" s="410"/>
      <c r="J68" s="410"/>
      <c r="K68" s="410"/>
      <c r="L68" s="410"/>
      <c r="M68" s="410"/>
    </row>
    <row r="69" spans="1:13">
      <c r="A69" s="410"/>
      <c r="B69" s="410"/>
      <c r="C69" s="410"/>
      <c r="D69" s="410"/>
      <c r="E69" s="410"/>
      <c r="F69" s="410"/>
      <c r="G69" s="410"/>
      <c r="H69" s="410"/>
      <c r="I69" s="410"/>
      <c r="J69" s="410"/>
      <c r="K69" s="410"/>
      <c r="L69" s="410"/>
      <c r="M69" s="410"/>
    </row>
    <row r="70" spans="1:13">
      <c r="A70" s="410"/>
      <c r="B70" s="410"/>
      <c r="C70" s="410"/>
      <c r="D70" s="410"/>
      <c r="E70" s="410"/>
      <c r="F70" s="410"/>
      <c r="G70" s="410"/>
      <c r="H70" s="410"/>
      <c r="I70" s="410"/>
      <c r="J70" s="410"/>
      <c r="K70" s="410"/>
      <c r="L70" s="410"/>
      <c r="M70" s="410"/>
    </row>
    <row r="71" spans="1:13">
      <c r="A71" s="410"/>
      <c r="B71" s="410"/>
      <c r="C71" s="410"/>
      <c r="D71" s="410"/>
      <c r="E71" s="410"/>
      <c r="F71" s="410"/>
      <c r="G71" s="410"/>
      <c r="H71" s="410"/>
      <c r="I71" s="410"/>
      <c r="J71" s="410"/>
      <c r="K71" s="410"/>
      <c r="L71" s="410"/>
      <c r="M71" s="410"/>
    </row>
    <row r="72" spans="1:13">
      <c r="A72" s="410"/>
      <c r="B72" s="410"/>
      <c r="C72" s="410"/>
      <c r="D72" s="410"/>
      <c r="E72" s="410"/>
      <c r="F72" s="410"/>
      <c r="G72" s="410"/>
      <c r="H72" s="410"/>
      <c r="I72" s="410"/>
      <c r="J72" s="410"/>
      <c r="K72" s="410"/>
      <c r="L72" s="410"/>
      <c r="M72" s="410"/>
    </row>
    <row r="73" spans="1:13">
      <c r="A73" s="410"/>
      <c r="B73" s="410"/>
      <c r="C73" s="410"/>
      <c r="D73" s="410"/>
      <c r="E73" s="410"/>
      <c r="F73" s="410"/>
      <c r="G73" s="410"/>
      <c r="H73" s="410"/>
      <c r="I73" s="410"/>
      <c r="J73" s="410"/>
      <c r="K73" s="410"/>
      <c r="L73" s="410"/>
      <c r="M73" s="410"/>
    </row>
    <row r="74" spans="1:13">
      <c r="A74" s="410"/>
      <c r="B74" s="410"/>
      <c r="C74" s="410"/>
      <c r="D74" s="410"/>
      <c r="E74" s="410"/>
      <c r="F74" s="410"/>
      <c r="G74" s="410"/>
      <c r="H74" s="410"/>
      <c r="I74" s="410"/>
      <c r="J74" s="410"/>
      <c r="K74" s="410"/>
      <c r="L74" s="410"/>
      <c r="M74" s="410"/>
    </row>
    <row r="75" spans="1:13" ht="15.75">
      <c r="A75" s="411" t="s">
        <v>500</v>
      </c>
      <c r="B75" s="411"/>
      <c r="C75" s="411"/>
      <c r="D75" s="411"/>
      <c r="E75" s="411"/>
      <c r="F75" s="411"/>
      <c r="G75" s="411" t="s">
        <v>501</v>
      </c>
      <c r="H75" s="411"/>
      <c r="I75" s="411"/>
      <c r="J75" s="411"/>
      <c r="K75" s="411"/>
      <c r="L75" s="411"/>
      <c r="M75" s="411"/>
    </row>
    <row r="76" spans="1:13">
      <c r="A76" s="410"/>
      <c r="B76" s="410"/>
      <c r="C76" s="410"/>
      <c r="D76" s="410"/>
      <c r="E76" s="410"/>
      <c r="F76" s="410"/>
      <c r="G76" s="410"/>
      <c r="H76" s="410"/>
      <c r="I76" s="410"/>
      <c r="J76" s="410"/>
      <c r="K76" s="410"/>
      <c r="L76" s="410"/>
      <c r="M76" s="410"/>
    </row>
    <row r="77" spans="1:13">
      <c r="A77" s="410"/>
      <c r="B77" s="410"/>
      <c r="C77" s="410"/>
      <c r="D77" s="410"/>
      <c r="E77" s="410"/>
      <c r="F77" s="410"/>
      <c r="G77" s="410"/>
      <c r="H77" s="410"/>
      <c r="I77" s="410"/>
      <c r="J77" s="410"/>
      <c r="K77" s="410"/>
      <c r="L77" s="410"/>
      <c r="M77" s="410"/>
    </row>
    <row r="78" spans="1:13">
      <c r="A78" s="410"/>
      <c r="B78" s="410"/>
      <c r="C78" s="410"/>
      <c r="D78" s="410"/>
      <c r="E78" s="410"/>
      <c r="F78" s="410"/>
      <c r="G78" s="410"/>
      <c r="H78" s="410"/>
      <c r="I78" s="410"/>
      <c r="J78" s="410"/>
      <c r="K78" s="410"/>
      <c r="L78" s="410"/>
      <c r="M78" s="410"/>
    </row>
    <row r="79" spans="1:13">
      <c r="A79" s="410"/>
      <c r="B79" s="410"/>
      <c r="C79" s="410"/>
      <c r="D79" s="410"/>
      <c r="E79" s="410"/>
      <c r="F79" s="410"/>
      <c r="G79" s="410"/>
      <c r="H79" s="410"/>
      <c r="I79" s="410"/>
      <c r="J79" s="410"/>
      <c r="K79" s="410"/>
      <c r="L79" s="410"/>
      <c r="M79" s="410"/>
    </row>
    <row r="80" spans="1:13">
      <c r="A80" s="410"/>
      <c r="B80" s="410"/>
      <c r="C80" s="410"/>
      <c r="D80" s="410"/>
      <c r="E80" s="410"/>
      <c r="F80" s="410"/>
      <c r="G80" s="410"/>
      <c r="H80" s="410"/>
      <c r="I80" s="410"/>
      <c r="J80" s="410"/>
      <c r="K80" s="410"/>
      <c r="L80" s="410"/>
      <c r="M80" s="410"/>
    </row>
    <row r="81" spans="1:13">
      <c r="A81" s="410"/>
      <c r="B81" s="410"/>
      <c r="C81" s="410"/>
      <c r="D81" s="410"/>
      <c r="E81" s="410"/>
      <c r="F81" s="410"/>
      <c r="G81" s="410"/>
      <c r="H81" s="410"/>
      <c r="I81" s="410"/>
      <c r="J81" s="410"/>
      <c r="K81" s="410"/>
      <c r="L81" s="410"/>
      <c r="M81" s="410"/>
    </row>
    <row r="82" spans="1:13">
      <c r="A82" s="410"/>
      <c r="B82" s="410"/>
      <c r="C82" s="410"/>
      <c r="D82" s="410"/>
      <c r="E82" s="410"/>
      <c r="F82" s="410"/>
      <c r="G82" s="410"/>
      <c r="H82" s="410"/>
      <c r="I82" s="410"/>
      <c r="J82" s="410"/>
      <c r="K82" s="410"/>
      <c r="L82" s="410"/>
      <c r="M82" s="410"/>
    </row>
    <row r="83" spans="1:13">
      <c r="A83" s="410"/>
      <c r="B83" s="410"/>
      <c r="C83" s="410"/>
      <c r="D83" s="410"/>
      <c r="E83" s="410"/>
      <c r="F83" s="410"/>
      <c r="G83" s="410"/>
      <c r="H83" s="410"/>
      <c r="I83" s="410"/>
      <c r="J83" s="410"/>
      <c r="K83" s="410"/>
      <c r="L83" s="410"/>
      <c r="M83" s="410"/>
    </row>
    <row r="84" spans="1:13">
      <c r="A84" s="410"/>
      <c r="B84" s="410"/>
      <c r="C84" s="410"/>
      <c r="D84" s="410"/>
      <c r="E84" s="410"/>
      <c r="F84" s="410"/>
      <c r="G84" s="410"/>
      <c r="H84" s="410"/>
      <c r="I84" s="410"/>
      <c r="J84" s="410"/>
      <c r="K84" s="410"/>
      <c r="L84" s="410"/>
      <c r="M84" s="410"/>
    </row>
    <row r="85" spans="1:13">
      <c r="A85" s="410"/>
      <c r="B85" s="410"/>
      <c r="C85" s="410"/>
      <c r="D85" s="410"/>
      <c r="E85" s="410"/>
      <c r="F85" s="410"/>
      <c r="G85" s="410"/>
      <c r="H85" s="410"/>
      <c r="I85" s="410"/>
      <c r="J85" s="410"/>
      <c r="K85" s="410"/>
      <c r="L85" s="410"/>
      <c r="M85" s="410"/>
    </row>
    <row r="86" spans="1:13">
      <c r="A86" s="410"/>
      <c r="B86" s="410"/>
      <c r="C86" s="410"/>
      <c r="D86" s="410"/>
      <c r="E86" s="410"/>
      <c r="F86" s="410"/>
      <c r="G86" s="410"/>
      <c r="H86" s="410"/>
      <c r="I86" s="410"/>
      <c r="J86" s="410"/>
      <c r="K86" s="410"/>
      <c r="L86" s="410"/>
      <c r="M86" s="410"/>
    </row>
    <row r="87" spans="1:13">
      <c r="A87" s="410"/>
      <c r="B87" s="410"/>
      <c r="C87" s="410"/>
      <c r="D87" s="410"/>
      <c r="E87" s="410"/>
      <c r="F87" s="410"/>
      <c r="G87" s="410"/>
      <c r="H87" s="410"/>
      <c r="I87" s="410"/>
      <c r="J87" s="410"/>
      <c r="K87" s="410"/>
      <c r="L87" s="410"/>
      <c r="M87" s="410"/>
    </row>
    <row r="88" spans="1:13">
      <c r="A88" s="410"/>
      <c r="B88" s="410"/>
      <c r="C88" s="410"/>
      <c r="D88" s="410"/>
      <c r="E88" s="410"/>
      <c r="F88" s="410"/>
      <c r="G88" s="410"/>
      <c r="H88" s="410"/>
      <c r="I88" s="410"/>
      <c r="J88" s="410"/>
      <c r="K88" s="410"/>
      <c r="L88" s="410"/>
      <c r="M88" s="410"/>
    </row>
    <row r="89" spans="1:13">
      <c r="A89" s="410"/>
      <c r="B89" s="410"/>
      <c r="C89" s="410"/>
      <c r="D89" s="410"/>
      <c r="E89" s="410"/>
      <c r="F89" s="410"/>
      <c r="G89" s="410"/>
      <c r="H89" s="410"/>
      <c r="I89" s="410"/>
      <c r="J89" s="410"/>
      <c r="K89" s="410"/>
      <c r="L89" s="410"/>
      <c r="M89" s="410"/>
    </row>
    <row r="90" spans="1:13">
      <c r="A90" s="410"/>
      <c r="B90" s="410"/>
      <c r="C90" s="410"/>
      <c r="D90" s="410"/>
      <c r="E90" s="410"/>
      <c r="F90" s="410"/>
      <c r="G90" s="410"/>
      <c r="H90" s="410"/>
      <c r="I90" s="410"/>
      <c r="J90" s="410"/>
      <c r="K90" s="410"/>
      <c r="L90" s="410"/>
      <c r="M90" s="410"/>
    </row>
    <row r="91" spans="1:13">
      <c r="A91" s="410"/>
      <c r="B91" s="410"/>
      <c r="C91" s="410"/>
      <c r="D91" s="410"/>
      <c r="E91" s="410"/>
      <c r="F91" s="410"/>
      <c r="G91" s="410"/>
      <c r="H91" s="410"/>
      <c r="I91" s="410"/>
      <c r="J91" s="410"/>
      <c r="K91" s="410"/>
      <c r="L91" s="410"/>
      <c r="M91" s="410"/>
    </row>
    <row r="92" spans="1:13">
      <c r="A92" s="410"/>
      <c r="B92" s="410"/>
      <c r="C92" s="410"/>
      <c r="D92" s="410"/>
      <c r="E92" s="410"/>
      <c r="F92" s="410"/>
      <c r="G92" s="410"/>
      <c r="H92" s="410"/>
      <c r="I92" s="410"/>
      <c r="J92" s="410"/>
      <c r="K92" s="410"/>
      <c r="L92" s="410"/>
      <c r="M92" s="410"/>
    </row>
    <row r="93" spans="1:13" ht="15.75">
      <c r="A93" s="411" t="s">
        <v>360</v>
      </c>
      <c r="B93" s="411"/>
      <c r="C93" s="411"/>
      <c r="D93" s="411"/>
      <c r="E93" s="411"/>
      <c r="F93" s="411"/>
      <c r="G93" s="411" t="s">
        <v>502</v>
      </c>
      <c r="H93" s="411"/>
      <c r="I93" s="411"/>
      <c r="J93" s="411"/>
      <c r="K93" s="411"/>
      <c r="L93" s="411"/>
      <c r="M93" s="411"/>
    </row>
    <row r="94" spans="1:13">
      <c r="A94" s="410"/>
      <c r="B94" s="410"/>
      <c r="C94" s="410"/>
      <c r="D94" s="410"/>
      <c r="E94" s="410"/>
      <c r="F94" s="410"/>
      <c r="G94" s="410"/>
      <c r="H94" s="410"/>
      <c r="I94" s="410"/>
      <c r="J94" s="410"/>
      <c r="K94" s="410"/>
      <c r="L94" s="410"/>
      <c r="M94" s="410"/>
    </row>
    <row r="95" spans="1:13">
      <c r="A95" s="410"/>
      <c r="B95" s="410"/>
      <c r="C95" s="410"/>
      <c r="D95" s="410"/>
      <c r="E95" s="410"/>
      <c r="F95" s="410"/>
      <c r="G95" s="410"/>
      <c r="H95" s="410"/>
      <c r="I95" s="410"/>
      <c r="J95" s="410"/>
      <c r="K95" s="410"/>
      <c r="L95" s="410"/>
      <c r="M95" s="410"/>
    </row>
    <row r="96" spans="1:13">
      <c r="A96" s="410"/>
      <c r="B96" s="410"/>
      <c r="C96" s="410"/>
      <c r="D96" s="410"/>
      <c r="E96" s="410"/>
      <c r="F96" s="410"/>
      <c r="G96" s="410"/>
      <c r="H96" s="410"/>
      <c r="I96" s="410"/>
      <c r="J96" s="410"/>
      <c r="K96" s="410"/>
      <c r="L96" s="410"/>
      <c r="M96" s="410"/>
    </row>
    <row r="97" spans="1:13">
      <c r="A97" s="410"/>
      <c r="B97" s="410"/>
      <c r="C97" s="410"/>
      <c r="D97" s="410"/>
      <c r="E97" s="410"/>
      <c r="F97" s="410"/>
      <c r="G97" s="410"/>
      <c r="H97" s="410"/>
      <c r="I97" s="410"/>
      <c r="J97" s="410"/>
      <c r="K97" s="410"/>
      <c r="L97" s="410"/>
      <c r="M97" s="410"/>
    </row>
    <row r="98" spans="1:13">
      <c r="A98" s="410"/>
      <c r="B98" s="410"/>
      <c r="C98" s="410"/>
      <c r="D98" s="410"/>
      <c r="E98" s="410"/>
      <c r="F98" s="410"/>
      <c r="G98" s="410"/>
      <c r="H98" s="410"/>
      <c r="I98" s="410"/>
      <c r="J98" s="410"/>
      <c r="K98" s="410"/>
      <c r="L98" s="410"/>
      <c r="M98" s="410"/>
    </row>
    <row r="99" spans="1:13">
      <c r="A99" s="410"/>
      <c r="B99" s="410"/>
      <c r="C99" s="410"/>
      <c r="D99" s="410"/>
      <c r="E99" s="410"/>
      <c r="F99" s="410"/>
      <c r="G99" s="410"/>
      <c r="H99" s="410"/>
      <c r="I99" s="410"/>
      <c r="J99" s="410"/>
      <c r="K99" s="410"/>
      <c r="L99" s="410"/>
      <c r="M99" s="410"/>
    </row>
    <row r="100" spans="1:13">
      <c r="A100" s="410"/>
      <c r="B100" s="410"/>
      <c r="C100" s="410"/>
      <c r="D100" s="410"/>
      <c r="E100" s="410"/>
      <c r="F100" s="410"/>
      <c r="G100" s="410"/>
      <c r="H100" s="410"/>
      <c r="I100" s="410"/>
      <c r="J100" s="410"/>
      <c r="K100" s="410"/>
      <c r="L100" s="410"/>
      <c r="M100" s="410"/>
    </row>
    <row r="101" spans="1:13">
      <c r="A101" s="410"/>
      <c r="B101" s="410"/>
      <c r="C101" s="410"/>
      <c r="D101" s="410"/>
      <c r="E101" s="410"/>
      <c r="F101" s="410"/>
      <c r="G101" s="410"/>
      <c r="H101" s="410"/>
      <c r="I101" s="410"/>
      <c r="J101" s="410"/>
      <c r="K101" s="410"/>
      <c r="L101" s="410"/>
      <c r="M101" s="410"/>
    </row>
    <row r="102" spans="1:13">
      <c r="A102" s="410"/>
      <c r="B102" s="410"/>
      <c r="C102" s="410"/>
      <c r="D102" s="410"/>
      <c r="E102" s="410"/>
      <c r="F102" s="410"/>
      <c r="G102" s="410"/>
      <c r="H102" s="410"/>
      <c r="I102" s="410"/>
      <c r="J102" s="410"/>
      <c r="K102" s="410"/>
      <c r="L102" s="410"/>
      <c r="M102" s="410"/>
    </row>
    <row r="103" spans="1:13">
      <c r="A103" s="410"/>
      <c r="B103" s="410"/>
      <c r="C103" s="410"/>
      <c r="D103" s="410"/>
      <c r="E103" s="410"/>
      <c r="F103" s="410"/>
      <c r="G103" s="410"/>
      <c r="H103" s="410"/>
      <c r="I103" s="410"/>
      <c r="J103" s="410"/>
      <c r="K103" s="410"/>
      <c r="L103" s="410"/>
      <c r="M103" s="410"/>
    </row>
    <row r="104" spans="1:13">
      <c r="A104" s="410"/>
      <c r="B104" s="410"/>
      <c r="C104" s="410"/>
      <c r="D104" s="410"/>
      <c r="E104" s="410"/>
      <c r="F104" s="410"/>
      <c r="G104" s="410"/>
      <c r="H104" s="410"/>
      <c r="I104" s="410"/>
      <c r="J104" s="410"/>
      <c r="K104" s="410"/>
      <c r="L104" s="410"/>
      <c r="M104" s="410"/>
    </row>
    <row r="105" spans="1:13">
      <c r="A105" s="410"/>
      <c r="B105" s="410"/>
      <c r="C105" s="410"/>
      <c r="D105" s="410"/>
      <c r="E105" s="410"/>
      <c r="F105" s="410"/>
      <c r="G105" s="410"/>
      <c r="H105" s="410"/>
      <c r="I105" s="410"/>
      <c r="J105" s="410"/>
      <c r="K105" s="410"/>
      <c r="L105" s="410"/>
      <c r="M105" s="410"/>
    </row>
    <row r="106" spans="1:13">
      <c r="A106" s="410"/>
      <c r="B106" s="410"/>
      <c r="C106" s="410"/>
      <c r="D106" s="410"/>
      <c r="E106" s="410"/>
      <c r="F106" s="410"/>
      <c r="G106" s="410"/>
      <c r="H106" s="410"/>
      <c r="I106" s="410"/>
      <c r="J106" s="410"/>
      <c r="K106" s="410"/>
      <c r="L106" s="410"/>
      <c r="M106" s="410"/>
    </row>
    <row r="107" spans="1:13">
      <c r="A107" s="410"/>
      <c r="B107" s="410"/>
      <c r="C107" s="410"/>
      <c r="D107" s="410"/>
      <c r="E107" s="410"/>
      <c r="F107" s="410"/>
      <c r="G107" s="410"/>
      <c r="H107" s="410"/>
      <c r="I107" s="410"/>
      <c r="J107" s="410"/>
      <c r="K107" s="410"/>
      <c r="L107" s="410"/>
      <c r="M107" s="410"/>
    </row>
    <row r="108" spans="1:13">
      <c r="A108" s="410"/>
      <c r="B108" s="410"/>
      <c r="C108" s="410"/>
      <c r="D108" s="410"/>
      <c r="E108" s="410"/>
      <c r="F108" s="410"/>
      <c r="G108" s="410"/>
      <c r="H108" s="410"/>
      <c r="I108" s="410"/>
      <c r="J108" s="410"/>
      <c r="K108" s="410"/>
      <c r="L108" s="410"/>
      <c r="M108" s="410"/>
    </row>
    <row r="109" spans="1:13">
      <c r="A109" s="410"/>
      <c r="B109" s="410"/>
      <c r="C109" s="410"/>
      <c r="D109" s="410"/>
      <c r="E109" s="410"/>
      <c r="F109" s="410"/>
      <c r="G109" s="410"/>
      <c r="H109" s="410"/>
      <c r="I109" s="410"/>
      <c r="J109" s="410"/>
      <c r="K109" s="410"/>
      <c r="L109" s="410"/>
      <c r="M109" s="410"/>
    </row>
    <row r="110" spans="1:13">
      <c r="A110" s="410"/>
      <c r="B110" s="410"/>
      <c r="C110" s="410"/>
      <c r="D110" s="410"/>
      <c r="E110" s="410"/>
      <c r="F110" s="410"/>
      <c r="G110" s="410"/>
      <c r="H110" s="410"/>
      <c r="I110" s="410"/>
      <c r="J110" s="410"/>
      <c r="K110" s="410"/>
      <c r="L110" s="410"/>
      <c r="M110" s="410"/>
    </row>
    <row r="111" spans="1:13" ht="15.75">
      <c r="A111" s="411" t="s">
        <v>503</v>
      </c>
      <c r="B111" s="411"/>
      <c r="C111" s="411"/>
      <c r="D111" s="411"/>
      <c r="E111" s="411"/>
      <c r="F111" s="411"/>
      <c r="G111" s="411" t="s">
        <v>504</v>
      </c>
      <c r="H111" s="411"/>
      <c r="I111" s="411"/>
      <c r="J111" s="411"/>
      <c r="K111" s="411"/>
      <c r="L111" s="411"/>
      <c r="M111" s="411"/>
    </row>
    <row r="112" spans="1:13">
      <c r="A112" s="410"/>
      <c r="B112" s="410"/>
      <c r="C112" s="410"/>
      <c r="D112" s="410"/>
      <c r="E112" s="410"/>
      <c r="F112" s="410"/>
      <c r="G112" s="410"/>
      <c r="H112" s="410"/>
      <c r="I112" s="410"/>
      <c r="J112" s="410"/>
      <c r="K112" s="410"/>
      <c r="L112" s="410"/>
      <c r="M112" s="410"/>
    </row>
    <row r="113" spans="1:13">
      <c r="A113" s="410"/>
      <c r="B113" s="410"/>
      <c r="C113" s="410"/>
      <c r="D113" s="410"/>
      <c r="E113" s="410"/>
      <c r="F113" s="410"/>
      <c r="G113" s="410"/>
      <c r="H113" s="410"/>
      <c r="I113" s="410"/>
      <c r="J113" s="410"/>
      <c r="K113" s="410"/>
      <c r="L113" s="410"/>
      <c r="M113" s="410"/>
    </row>
    <row r="114" spans="1:13">
      <c r="A114" s="410"/>
      <c r="B114" s="410"/>
      <c r="C114" s="410"/>
      <c r="D114" s="410"/>
      <c r="E114" s="410"/>
      <c r="F114" s="410"/>
      <c r="G114" s="410"/>
      <c r="H114" s="410"/>
      <c r="I114" s="410"/>
      <c r="J114" s="410"/>
      <c r="K114" s="410"/>
      <c r="L114" s="410"/>
      <c r="M114" s="410"/>
    </row>
    <row r="115" spans="1:13">
      <c r="A115" s="410"/>
      <c r="B115" s="410"/>
      <c r="C115" s="410"/>
      <c r="D115" s="410"/>
      <c r="E115" s="410"/>
      <c r="F115" s="410"/>
      <c r="G115" s="410"/>
      <c r="H115" s="410"/>
      <c r="I115" s="410"/>
      <c r="J115" s="410"/>
      <c r="K115" s="410"/>
      <c r="L115" s="410"/>
      <c r="M115" s="410"/>
    </row>
    <row r="116" spans="1:13">
      <c r="A116" s="410"/>
      <c r="B116" s="410"/>
      <c r="C116" s="410"/>
      <c r="D116" s="410"/>
      <c r="E116" s="410"/>
      <c r="F116" s="410"/>
      <c r="G116" s="410"/>
      <c r="H116" s="410"/>
      <c r="I116" s="410"/>
      <c r="J116" s="410"/>
      <c r="K116" s="410"/>
      <c r="L116" s="410"/>
      <c r="M116" s="410"/>
    </row>
    <row r="117" spans="1:13">
      <c r="A117" s="410"/>
      <c r="B117" s="410"/>
      <c r="C117" s="410"/>
      <c r="D117" s="410"/>
      <c r="E117" s="410"/>
      <c r="F117" s="410"/>
      <c r="G117" s="410"/>
      <c r="H117" s="410"/>
      <c r="I117" s="410"/>
      <c r="J117" s="410"/>
      <c r="K117" s="410"/>
      <c r="L117" s="410"/>
      <c r="M117" s="410"/>
    </row>
    <row r="118" spans="1:13">
      <c r="A118" s="410"/>
      <c r="B118" s="410"/>
      <c r="C118" s="410"/>
      <c r="D118" s="410"/>
      <c r="E118" s="410"/>
      <c r="F118" s="410"/>
      <c r="G118" s="410"/>
      <c r="H118" s="410"/>
      <c r="I118" s="410"/>
      <c r="J118" s="410"/>
      <c r="K118" s="410"/>
      <c r="L118" s="410"/>
      <c r="M118" s="410"/>
    </row>
    <row r="119" spans="1:13">
      <c r="A119" s="410"/>
      <c r="B119" s="410"/>
      <c r="C119" s="410"/>
      <c r="D119" s="410"/>
      <c r="E119" s="410"/>
      <c r="F119" s="410"/>
      <c r="G119" s="410"/>
      <c r="H119" s="410"/>
      <c r="I119" s="410"/>
      <c r="J119" s="410"/>
      <c r="K119" s="410"/>
      <c r="L119" s="410"/>
      <c r="M119" s="410"/>
    </row>
    <row r="120" spans="1:13">
      <c r="A120" s="410"/>
      <c r="B120" s="410"/>
      <c r="C120" s="410"/>
      <c r="D120" s="410"/>
      <c r="E120" s="410"/>
      <c r="F120" s="410"/>
      <c r="G120" s="410"/>
      <c r="H120" s="410"/>
      <c r="I120" s="410"/>
      <c r="J120" s="410"/>
      <c r="K120" s="410"/>
      <c r="L120" s="410"/>
      <c r="M120" s="410"/>
    </row>
    <row r="121" spans="1:13">
      <c r="A121" s="410"/>
      <c r="B121" s="410"/>
      <c r="C121" s="410"/>
      <c r="D121" s="410"/>
      <c r="E121" s="410"/>
      <c r="F121" s="410"/>
      <c r="G121" s="410"/>
      <c r="H121" s="410"/>
      <c r="I121" s="410"/>
      <c r="J121" s="410"/>
      <c r="K121" s="410"/>
      <c r="L121" s="410"/>
      <c r="M121" s="410"/>
    </row>
    <row r="122" spans="1:13">
      <c r="A122" s="410"/>
      <c r="B122" s="410"/>
      <c r="C122" s="410"/>
      <c r="D122" s="410"/>
      <c r="E122" s="410"/>
      <c r="F122" s="410"/>
      <c r="G122" s="410"/>
      <c r="H122" s="410"/>
      <c r="I122" s="410"/>
      <c r="J122" s="410"/>
      <c r="K122" s="410"/>
      <c r="L122" s="410"/>
      <c r="M122" s="410"/>
    </row>
    <row r="123" spans="1:13">
      <c r="A123" s="410"/>
      <c r="B123" s="410"/>
      <c r="C123" s="410"/>
      <c r="D123" s="410"/>
      <c r="E123" s="410"/>
      <c r="F123" s="410"/>
      <c r="G123" s="410"/>
      <c r="H123" s="410"/>
      <c r="I123" s="410"/>
      <c r="J123" s="410"/>
      <c r="K123" s="410"/>
      <c r="L123" s="410"/>
      <c r="M123" s="410"/>
    </row>
    <row r="124" spans="1:13">
      <c r="A124" s="410"/>
      <c r="B124" s="410"/>
      <c r="C124" s="410"/>
      <c r="D124" s="410"/>
      <c r="E124" s="410"/>
      <c r="F124" s="410"/>
      <c r="G124" s="410"/>
      <c r="H124" s="410"/>
      <c r="I124" s="410"/>
      <c r="J124" s="410"/>
      <c r="K124" s="410"/>
      <c r="L124" s="410"/>
      <c r="M124" s="410"/>
    </row>
    <row r="125" spans="1:13">
      <c r="A125" s="410"/>
      <c r="B125" s="410"/>
      <c r="C125" s="410"/>
      <c r="D125" s="410"/>
      <c r="E125" s="410"/>
      <c r="F125" s="410"/>
      <c r="G125" s="410"/>
      <c r="H125" s="410"/>
      <c r="I125" s="410"/>
      <c r="J125" s="410"/>
      <c r="K125" s="410"/>
      <c r="L125" s="410"/>
      <c r="M125" s="410"/>
    </row>
    <row r="126" spans="1:13">
      <c r="A126" s="410"/>
      <c r="B126" s="410"/>
      <c r="C126" s="410"/>
      <c r="D126" s="410"/>
      <c r="E126" s="410"/>
      <c r="F126" s="410"/>
      <c r="G126" s="410"/>
      <c r="H126" s="410"/>
      <c r="I126" s="410"/>
      <c r="J126" s="410"/>
      <c r="K126" s="410"/>
      <c r="L126" s="410"/>
      <c r="M126" s="410"/>
    </row>
    <row r="127" spans="1:13">
      <c r="A127" s="410"/>
      <c r="B127" s="410"/>
      <c r="C127" s="410"/>
      <c r="D127" s="410"/>
      <c r="E127" s="410"/>
      <c r="F127" s="410"/>
      <c r="G127" s="410"/>
      <c r="H127" s="410"/>
      <c r="I127" s="410"/>
      <c r="J127" s="410"/>
      <c r="K127" s="410"/>
      <c r="L127" s="410"/>
      <c r="M127" s="410"/>
    </row>
    <row r="128" spans="1:13">
      <c r="A128" s="410"/>
      <c r="B128" s="410"/>
      <c r="C128" s="410"/>
      <c r="D128" s="410"/>
      <c r="E128" s="410"/>
      <c r="F128" s="410"/>
      <c r="G128" s="410"/>
      <c r="H128" s="410"/>
      <c r="I128" s="410"/>
      <c r="J128" s="410"/>
      <c r="K128" s="410"/>
      <c r="L128" s="410"/>
      <c r="M128" s="410"/>
    </row>
    <row r="129" spans="1:13" ht="15.75">
      <c r="A129" s="411" t="s">
        <v>505</v>
      </c>
      <c r="B129" s="411"/>
      <c r="C129" s="411"/>
      <c r="D129" s="411"/>
      <c r="E129" s="411"/>
      <c r="F129" s="411"/>
      <c r="G129" s="411" t="s">
        <v>506</v>
      </c>
      <c r="H129" s="411"/>
      <c r="I129" s="411"/>
      <c r="J129" s="411"/>
      <c r="K129" s="411"/>
      <c r="L129" s="411"/>
      <c r="M129" s="411"/>
    </row>
    <row r="130" spans="1:13">
      <c r="A130" s="410"/>
      <c r="B130" s="410"/>
      <c r="C130" s="410"/>
      <c r="D130" s="410"/>
      <c r="E130" s="410"/>
      <c r="F130" s="410"/>
      <c r="G130" s="410"/>
      <c r="H130" s="410"/>
      <c r="I130" s="410"/>
      <c r="J130" s="410"/>
      <c r="K130" s="410"/>
      <c r="L130" s="410"/>
      <c r="M130" s="410"/>
    </row>
    <row r="131" spans="1:13">
      <c r="A131" s="410"/>
      <c r="B131" s="410"/>
      <c r="C131" s="410"/>
      <c r="D131" s="410"/>
      <c r="E131" s="410"/>
      <c r="F131" s="410"/>
      <c r="G131" s="410"/>
      <c r="H131" s="410"/>
      <c r="I131" s="410"/>
      <c r="J131" s="410"/>
      <c r="K131" s="410"/>
      <c r="L131" s="410"/>
      <c r="M131" s="410"/>
    </row>
    <row r="132" spans="1:13">
      <c r="A132" s="410"/>
      <c r="B132" s="410"/>
      <c r="C132" s="410"/>
      <c r="D132" s="410"/>
      <c r="E132" s="410"/>
      <c r="F132" s="410"/>
      <c r="G132" s="410"/>
      <c r="H132" s="410"/>
      <c r="I132" s="410"/>
      <c r="J132" s="410"/>
      <c r="K132" s="410"/>
      <c r="L132" s="410"/>
      <c r="M132" s="410"/>
    </row>
    <row r="133" spans="1:13">
      <c r="A133" s="410"/>
      <c r="B133" s="410"/>
      <c r="C133" s="410"/>
      <c r="D133" s="410"/>
      <c r="E133" s="410"/>
      <c r="F133" s="410"/>
      <c r="G133" s="410"/>
      <c r="H133" s="410"/>
      <c r="I133" s="410"/>
      <c r="J133" s="410"/>
      <c r="K133" s="410"/>
      <c r="L133" s="410"/>
      <c r="M133" s="410"/>
    </row>
    <row r="134" spans="1:13">
      <c r="A134" s="410"/>
      <c r="B134" s="410"/>
      <c r="C134" s="410"/>
      <c r="D134" s="410"/>
      <c r="E134" s="410"/>
      <c r="F134" s="410"/>
      <c r="G134" s="410"/>
      <c r="H134" s="410"/>
      <c r="I134" s="410"/>
      <c r="J134" s="410"/>
      <c r="K134" s="410"/>
      <c r="L134" s="410"/>
      <c r="M134" s="410"/>
    </row>
    <row r="135" spans="1:13">
      <c r="A135" s="410"/>
      <c r="B135" s="410"/>
      <c r="C135" s="410"/>
      <c r="D135" s="410"/>
      <c r="E135" s="410"/>
      <c r="F135" s="410"/>
      <c r="G135" s="410"/>
      <c r="H135" s="410"/>
      <c r="I135" s="410"/>
      <c r="J135" s="410"/>
      <c r="K135" s="410"/>
      <c r="L135" s="410"/>
      <c r="M135" s="410"/>
    </row>
    <row r="136" spans="1:13">
      <c r="A136" s="410"/>
      <c r="B136" s="410"/>
      <c r="C136" s="410"/>
      <c r="D136" s="410"/>
      <c r="E136" s="410"/>
      <c r="F136" s="410"/>
      <c r="G136" s="410"/>
      <c r="H136" s="410"/>
      <c r="I136" s="410"/>
      <c r="J136" s="410"/>
      <c r="K136" s="410"/>
      <c r="L136" s="410"/>
      <c r="M136" s="410"/>
    </row>
    <row r="137" spans="1:13">
      <c r="A137" s="410"/>
      <c r="B137" s="410"/>
      <c r="C137" s="410"/>
      <c r="D137" s="410"/>
      <c r="E137" s="410"/>
      <c r="F137" s="410"/>
      <c r="G137" s="410"/>
      <c r="H137" s="410"/>
      <c r="I137" s="410"/>
      <c r="J137" s="410"/>
      <c r="K137" s="410"/>
      <c r="L137" s="410"/>
      <c r="M137" s="410"/>
    </row>
    <row r="138" spans="1:13">
      <c r="A138" s="410"/>
      <c r="B138" s="410"/>
      <c r="C138" s="410"/>
      <c r="D138" s="410"/>
      <c r="E138" s="410"/>
      <c r="F138" s="410"/>
      <c r="G138" s="410"/>
      <c r="H138" s="410"/>
      <c r="I138" s="410"/>
      <c r="J138" s="410"/>
      <c r="K138" s="410"/>
      <c r="L138" s="410"/>
      <c r="M138" s="410"/>
    </row>
    <row r="139" spans="1:13">
      <c r="A139" s="410"/>
      <c r="B139" s="410"/>
      <c r="C139" s="410"/>
      <c r="D139" s="410"/>
      <c r="E139" s="410"/>
      <c r="F139" s="410"/>
      <c r="G139" s="410"/>
      <c r="H139" s="410"/>
      <c r="I139" s="410"/>
      <c r="J139" s="410"/>
      <c r="K139" s="410"/>
      <c r="L139" s="410"/>
      <c r="M139" s="410"/>
    </row>
    <row r="140" spans="1:13">
      <c r="A140" s="410"/>
      <c r="B140" s="410"/>
      <c r="C140" s="410"/>
      <c r="D140" s="410"/>
      <c r="E140" s="410"/>
      <c r="F140" s="410"/>
      <c r="G140" s="410"/>
      <c r="H140" s="410"/>
      <c r="I140" s="410"/>
      <c r="J140" s="410"/>
      <c r="K140" s="410"/>
      <c r="L140" s="410"/>
      <c r="M140" s="410"/>
    </row>
    <row r="141" spans="1:13">
      <c r="A141" s="410"/>
      <c r="B141" s="410"/>
      <c r="C141" s="410"/>
      <c r="D141" s="410"/>
      <c r="E141" s="410"/>
      <c r="F141" s="410"/>
      <c r="G141" s="410"/>
      <c r="H141" s="410"/>
      <c r="I141" s="410"/>
      <c r="J141" s="410"/>
      <c r="K141" s="410"/>
      <c r="L141" s="410"/>
      <c r="M141" s="410"/>
    </row>
    <row r="142" spans="1:13">
      <c r="A142" s="410"/>
      <c r="B142" s="410"/>
      <c r="C142" s="410"/>
      <c r="D142" s="410"/>
      <c r="E142" s="410"/>
      <c r="F142" s="410"/>
      <c r="G142" s="410"/>
      <c r="H142" s="410"/>
      <c r="I142" s="410"/>
      <c r="J142" s="410"/>
      <c r="K142" s="410"/>
      <c r="L142" s="410"/>
      <c r="M142" s="410"/>
    </row>
    <row r="143" spans="1:13">
      <c r="A143" s="410"/>
      <c r="B143" s="410"/>
      <c r="C143" s="410"/>
      <c r="D143" s="410"/>
      <c r="E143" s="410"/>
      <c r="F143" s="410"/>
      <c r="G143" s="410"/>
      <c r="H143" s="410"/>
      <c r="I143" s="410"/>
      <c r="J143" s="410"/>
      <c r="K143" s="410"/>
      <c r="L143" s="410"/>
      <c r="M143" s="410"/>
    </row>
    <row r="144" spans="1:13">
      <c r="A144" s="410"/>
      <c r="B144" s="410"/>
      <c r="C144" s="410"/>
      <c r="D144" s="410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1:13">
      <c r="A145" s="410"/>
      <c r="B145" s="410"/>
      <c r="C145" s="410"/>
      <c r="D145" s="410"/>
      <c r="E145" s="410"/>
      <c r="F145" s="410"/>
      <c r="G145" s="410"/>
      <c r="H145" s="410"/>
      <c r="I145" s="410"/>
      <c r="J145" s="410"/>
      <c r="K145" s="410"/>
      <c r="L145" s="410"/>
      <c r="M145" s="410"/>
    </row>
    <row r="146" spans="1:13">
      <c r="A146" s="410"/>
      <c r="B146" s="410"/>
      <c r="C146" s="410"/>
      <c r="D146" s="410"/>
      <c r="E146" s="410"/>
      <c r="F146" s="410"/>
      <c r="G146" s="410"/>
      <c r="H146" s="410"/>
      <c r="I146" s="410"/>
      <c r="J146" s="410"/>
      <c r="K146" s="410"/>
      <c r="L146" s="410"/>
      <c r="M146" s="410"/>
    </row>
    <row r="147" spans="1:13" ht="15.75">
      <c r="A147" s="411" t="s">
        <v>507</v>
      </c>
      <c r="B147" s="411"/>
      <c r="C147" s="411"/>
      <c r="D147" s="411"/>
      <c r="E147" s="411"/>
      <c r="F147" s="411"/>
      <c r="G147" s="411" t="s">
        <v>508</v>
      </c>
      <c r="H147" s="411"/>
      <c r="I147" s="411"/>
      <c r="J147" s="411"/>
      <c r="K147" s="411"/>
      <c r="L147" s="411"/>
      <c r="M147" s="411"/>
    </row>
  </sheetData>
  <mergeCells count="39"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58:F74"/>
    <mergeCell ref="G58:M74"/>
    <mergeCell ref="A94:F110"/>
    <mergeCell ref="G94:M110"/>
    <mergeCell ref="A111:F111"/>
    <mergeCell ref="G111:M111"/>
    <mergeCell ref="A75:F75"/>
    <mergeCell ref="G75:M75"/>
    <mergeCell ref="A76:F92"/>
    <mergeCell ref="G76:M92"/>
    <mergeCell ref="A93:F93"/>
    <mergeCell ref="G93:M93"/>
    <mergeCell ref="A39:F39"/>
    <mergeCell ref="G39:M39"/>
    <mergeCell ref="A40:F56"/>
    <mergeCell ref="A57:F57"/>
    <mergeCell ref="G40:M56"/>
    <mergeCell ref="G57:M57"/>
    <mergeCell ref="A130:F146"/>
    <mergeCell ref="G130:M146"/>
    <mergeCell ref="A147:F147"/>
    <mergeCell ref="G147:M147"/>
    <mergeCell ref="A112:F128"/>
    <mergeCell ref="G112:M128"/>
    <mergeCell ref="A129:F129"/>
    <mergeCell ref="G129:M129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05</vt:lpstr>
      <vt:lpstr>MEMORIA DE CALCULO</vt:lpstr>
      <vt:lpstr>RELATÓRIO FOTOGRÁFICO</vt:lpstr>
      <vt:lpstr>'BM 05'!Area_de_impressao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Miguel</cp:lastModifiedBy>
  <cp:lastPrinted>2021-03-16T12:51:11Z</cp:lastPrinted>
  <dcterms:created xsi:type="dcterms:W3CDTF">2019-12-12T02:05:48Z</dcterms:created>
  <dcterms:modified xsi:type="dcterms:W3CDTF">2021-03-23T13:32:42Z</dcterms:modified>
</cp:coreProperties>
</file>