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QUIVOS_OBRAS_ITABAIANA\04_OBRAS 2020\04_SISTEMA DE ABASTECIMENTO DE ÁGUA\BOLETINS DE MEDIÇÃO\BM_01\"/>
    </mc:Choice>
  </mc:AlternateContent>
  <xr:revisionPtr revIDLastSave="0" documentId="13_ncr:1_{363FD1A0-A8C8-4632-A95B-EFE7BDCA5A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  <sheet name="Plan1" sheetId="5" r:id="rId2"/>
  </sheets>
  <definedNames>
    <definedName name="_xlnm.Print_Area" localSheetId="0">'Table 1'!$A$1:$N$77</definedName>
  </definedNames>
  <calcPr calcId="191029"/>
</workbook>
</file>

<file path=xl/calcChain.xml><?xml version="1.0" encoding="utf-8"?>
<calcChain xmlns="http://schemas.openxmlformats.org/spreadsheetml/2006/main">
  <c r="L70" i="1" l="1"/>
  <c r="M70" i="1"/>
  <c r="H61" i="1"/>
  <c r="H21" i="1"/>
  <c r="H41" i="1"/>
  <c r="L66" i="1"/>
  <c r="L65" i="1" s="1"/>
  <c r="J66" i="1"/>
  <c r="G66" i="1"/>
  <c r="H66" i="1" s="1"/>
  <c r="K65" i="1"/>
  <c r="J65" i="1"/>
  <c r="L64" i="1"/>
  <c r="M64" i="1" s="1"/>
  <c r="J64" i="1"/>
  <c r="J63" i="1" s="1"/>
  <c r="G64" i="1"/>
  <c r="H64" i="1" s="1"/>
  <c r="K63" i="1"/>
  <c r="K67" i="1" s="1"/>
  <c r="L62" i="1"/>
  <c r="J62" i="1"/>
  <c r="G62" i="1"/>
  <c r="H62" i="1" s="1"/>
  <c r="J61" i="1"/>
  <c r="N61" i="1" s="1"/>
  <c r="L60" i="1"/>
  <c r="M60" i="1" s="1"/>
  <c r="J60" i="1"/>
  <c r="G60" i="1"/>
  <c r="H60" i="1" s="1"/>
  <c r="L59" i="1"/>
  <c r="M59" i="1" s="1"/>
  <c r="J59" i="1"/>
  <c r="G59" i="1"/>
  <c r="H59" i="1" s="1"/>
  <c r="M58" i="1"/>
  <c r="L58" i="1"/>
  <c r="J58" i="1"/>
  <c r="N58" i="1" s="1"/>
  <c r="G58" i="1"/>
  <c r="H58" i="1" s="1"/>
  <c r="L57" i="1"/>
  <c r="M57" i="1" s="1"/>
  <c r="J57" i="1"/>
  <c r="G57" i="1"/>
  <c r="H57" i="1" s="1"/>
  <c r="L56" i="1"/>
  <c r="M56" i="1" s="1"/>
  <c r="J56" i="1"/>
  <c r="G56" i="1"/>
  <c r="H56" i="1" s="1"/>
  <c r="L55" i="1"/>
  <c r="M55" i="1" s="1"/>
  <c r="J55" i="1"/>
  <c r="G55" i="1"/>
  <c r="H55" i="1" s="1"/>
  <c r="K54" i="1"/>
  <c r="L53" i="1"/>
  <c r="L52" i="1" s="1"/>
  <c r="J53" i="1"/>
  <c r="J52" i="1" s="1"/>
  <c r="G53" i="1"/>
  <c r="H53" i="1" s="1"/>
  <c r="K52" i="1"/>
  <c r="L46" i="1"/>
  <c r="L45" i="1" s="1"/>
  <c r="J46" i="1"/>
  <c r="G46" i="1"/>
  <c r="H46" i="1" s="1"/>
  <c r="K45" i="1"/>
  <c r="L44" i="1"/>
  <c r="M44" i="1" s="1"/>
  <c r="M43" i="1" s="1"/>
  <c r="J44" i="1"/>
  <c r="G44" i="1"/>
  <c r="H44" i="1" s="1"/>
  <c r="K43" i="1"/>
  <c r="L42" i="1"/>
  <c r="M42" i="1" s="1"/>
  <c r="N42" i="1" s="1"/>
  <c r="J42" i="1"/>
  <c r="G42" i="1"/>
  <c r="H42" i="1" s="1"/>
  <c r="J41" i="1"/>
  <c r="N41" i="1" s="1"/>
  <c r="L40" i="1"/>
  <c r="M40" i="1" s="1"/>
  <c r="J40" i="1"/>
  <c r="G40" i="1"/>
  <c r="H40" i="1" s="1"/>
  <c r="L39" i="1"/>
  <c r="M39" i="1" s="1"/>
  <c r="J39" i="1"/>
  <c r="H39" i="1"/>
  <c r="G39" i="1"/>
  <c r="L38" i="1"/>
  <c r="M38" i="1" s="1"/>
  <c r="J38" i="1"/>
  <c r="G38" i="1"/>
  <c r="H38" i="1" s="1"/>
  <c r="L37" i="1"/>
  <c r="M37" i="1" s="1"/>
  <c r="J37" i="1"/>
  <c r="G37" i="1"/>
  <c r="H37" i="1" s="1"/>
  <c r="L36" i="1"/>
  <c r="M36" i="1" s="1"/>
  <c r="J36" i="1"/>
  <c r="G36" i="1"/>
  <c r="H36" i="1" s="1"/>
  <c r="L35" i="1"/>
  <c r="J35" i="1"/>
  <c r="G35" i="1"/>
  <c r="H35" i="1" s="1"/>
  <c r="K34" i="1"/>
  <c r="L33" i="1"/>
  <c r="M33" i="1" s="1"/>
  <c r="M32" i="1" s="1"/>
  <c r="J33" i="1"/>
  <c r="J32" i="1" s="1"/>
  <c r="G33" i="1"/>
  <c r="H33" i="1" s="1"/>
  <c r="K32" i="1"/>
  <c r="J21" i="1"/>
  <c r="N21" i="1" s="1"/>
  <c r="N60" i="1" l="1"/>
  <c r="N56" i="1"/>
  <c r="K47" i="1"/>
  <c r="N38" i="1"/>
  <c r="N40" i="1"/>
  <c r="L54" i="1"/>
  <c r="N55" i="1"/>
  <c r="L63" i="1"/>
  <c r="N57" i="1"/>
  <c r="N39" i="1"/>
  <c r="N59" i="1"/>
  <c r="N64" i="1"/>
  <c r="N63" i="1" s="1"/>
  <c r="M63" i="1"/>
  <c r="L34" i="1"/>
  <c r="N37" i="1"/>
  <c r="J34" i="1"/>
  <c r="N36" i="1"/>
  <c r="L32" i="1"/>
  <c r="M66" i="1"/>
  <c r="M53" i="1"/>
  <c r="M62" i="1"/>
  <c r="J54" i="1"/>
  <c r="J67" i="1" s="1"/>
  <c r="N44" i="1"/>
  <c r="N43" i="1" s="1"/>
  <c r="J43" i="1"/>
  <c r="M35" i="1"/>
  <c r="M34" i="1" s="1"/>
  <c r="L43" i="1"/>
  <c r="M46" i="1"/>
  <c r="M45" i="1" s="1"/>
  <c r="N33" i="1"/>
  <c r="N32" i="1" s="1"/>
  <c r="J45" i="1"/>
  <c r="L67" i="1" l="1"/>
  <c r="L47" i="1"/>
  <c r="M54" i="1"/>
  <c r="N62" i="1"/>
  <c r="N54" i="1" s="1"/>
  <c r="M52" i="1"/>
  <c r="N53" i="1"/>
  <c r="N52" i="1" s="1"/>
  <c r="M65" i="1"/>
  <c r="M67" i="1" s="1"/>
  <c r="N66" i="1"/>
  <c r="N65" i="1" s="1"/>
  <c r="N35" i="1"/>
  <c r="N34" i="1" s="1"/>
  <c r="N46" i="1"/>
  <c r="N45" i="1" s="1"/>
  <c r="M47" i="1"/>
  <c r="J47" i="1"/>
  <c r="L16" i="1"/>
  <c r="M16" i="1" s="1"/>
  <c r="L17" i="1"/>
  <c r="M17" i="1" s="1"/>
  <c r="L18" i="1"/>
  <c r="M18" i="1" s="1"/>
  <c r="L19" i="1"/>
  <c r="M19" i="1" s="1"/>
  <c r="L20" i="1"/>
  <c r="M20" i="1" s="1"/>
  <c r="L22" i="1"/>
  <c r="M22" i="1" s="1"/>
  <c r="L15" i="1"/>
  <c r="M15" i="1" s="1"/>
  <c r="G16" i="1"/>
  <c r="G17" i="1"/>
  <c r="G18" i="1"/>
  <c r="G19" i="1"/>
  <c r="G20" i="1"/>
  <c r="G22" i="1"/>
  <c r="G15" i="1"/>
  <c r="L13" i="1"/>
  <c r="M13" i="1" s="1"/>
  <c r="G13" i="1"/>
  <c r="N67" i="1" l="1"/>
  <c r="N47" i="1"/>
  <c r="J26" i="1"/>
  <c r="K14" i="1"/>
  <c r="L14" i="1"/>
  <c r="M14" i="1"/>
  <c r="M12" i="1" s="1"/>
  <c r="H13" i="1"/>
  <c r="H22" i="1"/>
  <c r="H18" i="1"/>
  <c r="H19" i="1"/>
  <c r="H20" i="1"/>
  <c r="H16" i="1"/>
  <c r="H17" i="1"/>
  <c r="H15" i="1"/>
  <c r="J24" i="1"/>
  <c r="J22" i="1"/>
  <c r="N22" i="1" s="1"/>
  <c r="J20" i="1"/>
  <c r="N20" i="1" s="1"/>
  <c r="J19" i="1"/>
  <c r="N19" i="1" s="1"/>
  <c r="J16" i="1"/>
  <c r="N16" i="1" s="1"/>
  <c r="J17" i="1"/>
  <c r="N17" i="1" s="1"/>
  <c r="J18" i="1"/>
  <c r="J15" i="1"/>
  <c r="N15" i="1" s="1"/>
  <c r="J13" i="1"/>
  <c r="N13" i="1" s="1"/>
  <c r="K12" i="1"/>
  <c r="L12" i="1"/>
  <c r="N18" i="1" l="1"/>
  <c r="N14" i="1" s="1"/>
  <c r="J14" i="1"/>
  <c r="J25" i="1"/>
  <c r="J23" i="1"/>
  <c r="J12" i="1" l="1"/>
  <c r="J27" i="1" s="1"/>
  <c r="J69" i="1" s="1"/>
  <c r="K6" i="1" s="1"/>
  <c r="N12" i="1"/>
  <c r="K25" i="1" l="1"/>
  <c r="L24" i="1"/>
  <c r="M24" i="1" l="1"/>
  <c r="N24" i="1" l="1"/>
  <c r="K23" i="1" l="1"/>
  <c r="K27" i="1" s="1"/>
  <c r="K69" i="1" s="1"/>
  <c r="L23" i="1" l="1"/>
  <c r="L26" i="1"/>
  <c r="M26" i="1" s="1"/>
  <c r="N26" i="1" s="1"/>
  <c r="G26" i="1"/>
  <c r="M23" i="1"/>
  <c r="G24" i="1"/>
  <c r="H24" i="1" s="1"/>
  <c r="L25" i="1" l="1"/>
  <c r="L27" i="1" s="1"/>
  <c r="L69" i="1" s="1"/>
  <c r="K2" i="1" s="1"/>
  <c r="H26" i="1"/>
  <c r="N25" i="1" l="1"/>
  <c r="M25" i="1"/>
  <c r="M27" i="1" s="1"/>
  <c r="M69" i="1" s="1"/>
  <c r="M7" i="1" s="1"/>
  <c r="N23" i="1" l="1"/>
  <c r="N27" i="1" s="1"/>
  <c r="N69" i="1" s="1"/>
  <c r="M8" i="1" s="1"/>
</calcChain>
</file>

<file path=xl/sharedStrings.xml><?xml version="1.0" encoding="utf-8"?>
<sst xmlns="http://schemas.openxmlformats.org/spreadsheetml/2006/main" count="270" uniqueCount="83">
  <si>
    <t>Prazo decorrido:                                                                                                401  dias</t>
  </si>
  <si>
    <t>-</t>
  </si>
  <si>
    <t xml:space="preserve">Saldo do Contrato :                          </t>
  </si>
  <si>
    <t>Marcos Felipe Moraes e Oliveira</t>
  </si>
  <si>
    <t>Engenheiro Civil</t>
  </si>
  <si>
    <t>Representante da Empresa Contratada</t>
  </si>
  <si>
    <t>Lúcio Flávio Araújo Costa</t>
  </si>
  <si>
    <t>Prefeito Municipal Itabaiana - PB</t>
  </si>
  <si>
    <t>VALOR DA MEDIÇÃO (R$)</t>
  </si>
  <si>
    <t>Ordem de Serviço:</t>
  </si>
  <si>
    <t>Medição:</t>
  </si>
  <si>
    <t>Tomada de Preço</t>
  </si>
  <si>
    <t>Prazo da Obra:</t>
  </si>
  <si>
    <t>Obra:</t>
  </si>
  <si>
    <t>Valor do Contrato:                                                                             R$            375.539,60</t>
  </si>
  <si>
    <t>Valor Acumulado das Medições:                                                    R$            138.215,21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</si>
  <si>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</si>
  <si>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</si>
  <si>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</si>
  <si>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</si>
  <si>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</si>
  <si>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</si>
  <si>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</si>
  <si>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</si>
  <si>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</si>
  <si>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</si>
  <si>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</si>
  <si>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1.0</t>
  </si>
  <si>
    <t>1.1</t>
  </si>
  <si>
    <t>2.0</t>
  </si>
  <si>
    <t>2.1</t>
  </si>
  <si>
    <t>m³</t>
  </si>
  <si>
    <t>2.2</t>
  </si>
  <si>
    <t>2.3</t>
  </si>
  <si>
    <t>2.4</t>
  </si>
  <si>
    <t>3.0</t>
  </si>
  <si>
    <t>3.1</t>
  </si>
  <si>
    <t>m</t>
  </si>
  <si>
    <t>und</t>
  </si>
  <si>
    <t>4.0</t>
  </si>
  <si>
    <t>4.1</t>
  </si>
  <si>
    <r>
      <rPr>
        <b/>
        <sz val="9"/>
        <color rgb="FFFFFFFF"/>
        <rFont val="Calibri"/>
        <family val="2"/>
      </rPr>
      <t>Firma:</t>
    </r>
  </si>
  <si>
    <r>
      <rPr>
        <b/>
        <sz val="9"/>
        <color rgb="FFFFFFFF"/>
        <rFont val="Calibri"/>
        <family val="2"/>
      </rPr>
      <t>Período:</t>
    </r>
  </si>
  <si>
    <t xml:space="preserve">                                                                                           </t>
  </si>
  <si>
    <t>2.5</t>
  </si>
  <si>
    <t>2.6</t>
  </si>
  <si>
    <t>2.7</t>
  </si>
  <si>
    <t>Reaterro de valas/cavas, compactada a maço, em camadas de ate 30 cm, para o conj. sanitário: (l=1,05m x c=1,65m x h=0,20m)</t>
  </si>
  <si>
    <t>BM01</t>
  </si>
  <si>
    <t>Serviço Medido:  Limpeza do terreno, locação, escavação, alvenaria e massa única</t>
  </si>
  <si>
    <t>II</t>
  </si>
  <si>
    <t>III</t>
  </si>
  <si>
    <r>
      <rPr>
        <b/>
        <sz val="10"/>
        <color rgb="FFFFFFFF"/>
        <rFont val="Calibri"/>
        <family val="2"/>
      </rPr>
      <t>I</t>
    </r>
  </si>
  <si>
    <t xml:space="preserve">TOTAL GERAL </t>
  </si>
  <si>
    <t>ASSENTAMENTO ALMIR MUNIZ</t>
  </si>
  <si>
    <t>Contrato:096/2020</t>
  </si>
  <si>
    <t>TP 0001/2020</t>
  </si>
  <si>
    <t xml:space="preserve">INSTALAÇÃO DE POÇO TUBULAR PROFUNDO COM TRATAMENTO </t>
  </si>
  <si>
    <t xml:space="preserve">INSTALAÇÃO DE POÇO TUBULAR PROFUNDO </t>
  </si>
  <si>
    <t>REDE ADUTORA</t>
  </si>
  <si>
    <t>Locação de adutoras, coletores tronco e interceptores, DN ate 500mm</t>
  </si>
  <si>
    <t>Escavação mecanizada de vala com profundidade até 1,5 m (média entre montante e jusante/uma composição por trecho) com retroescavadeira (capacidade da caçamba da retro: 0,26 m3 / potência: 88 hp), largura menor que 0,8 m, em solo de 1a e 2a categoria, locais com baixo nível de interferência.</t>
  </si>
  <si>
    <t>Colchao de areia, inclusive mao-de-obra de espalhamento, transporte com carro de mao e fornecimento comercial</t>
  </si>
  <si>
    <t>Reaterro mecanizado de vala com escavadeira hidráulica (capacidade da caçamba: 0,8 m³ / potência: 111 hp), largura até 1,5 m, profundidade de 3,0 a 4,5 m com solo (sem substituição) de 1ª categoria em locais com baixo nível de interferência.)</t>
  </si>
  <si>
    <t>Tubo pvc, soldável, DN 50mm, instalado em prumada d'agua - fornecimento e instalação</t>
  </si>
  <si>
    <t>Curva pvc pba nbr 10351 p/ rede agua je pb 45g dn50 /de 60mm</t>
  </si>
  <si>
    <t>Registro de gaveta bruto, latão, roscável, 1 , instalado em reservação de água de edificação</t>
  </si>
  <si>
    <t>2.8</t>
  </si>
  <si>
    <t xml:space="preserve">REDE DE DISTRIBUIÇÃO ELÉTRICA </t>
  </si>
  <si>
    <t>Implantação de rede elétrica de baixa tensão (BT), com entrada de energia e poste auxiliar - Fornacimento, montagem e implantação</t>
  </si>
  <si>
    <t>DESSALINIZADOR</t>
  </si>
  <si>
    <t>Implantação do dessalinizador, chafariz, cocho, tanque de concentrado e cercamento</t>
  </si>
  <si>
    <t>SUB-TOTAL DO ASSENTAMENTO ALMIR MUNIZ COM BDI</t>
  </si>
  <si>
    <t>004/2020</t>
  </si>
  <si>
    <t>ASSENTAMENTO MENDONÇA</t>
  </si>
  <si>
    <t>ASSENTAMENTO NOSSA SENHORA APARECIDA</t>
  </si>
  <si>
    <t>SUB-TOTAL DO ASSENTAMENTO NOSSA SENHORA APARECIDA COM BDI</t>
  </si>
  <si>
    <t>SUB-TOTAL DO ASSENTAMENTO MENDONÇA COM BDI</t>
  </si>
  <si>
    <t>CIVILTEC CONSTRUÇÕES E SERVIÇOS EIRELLI</t>
  </si>
  <si>
    <t>IMPLANTAÇÃO DE 03 (TRÊS) SISTEMAS DE ABASTECIMENTO SINGELO DE ÁGUA A PARTIR DE PERFURAÇÃO DE POÇO TUBULAR PROFUNDO, COM INSTALAÇÃO E APARELHAMENTO COM DESSALINIZADOR E CLORADOR</t>
  </si>
  <si>
    <t>Unidade Administrativa: Secretaria de Desenvolvimento Urbano</t>
  </si>
  <si>
    <t>570  dias</t>
  </si>
  <si>
    <t>21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</si>
</sst>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* #,##0.00_-;\-&quot;R$&quot;* #,##0.00_-;_-&quot;R$&quot;* &quot;-&quot;??_-;_-@_-"/>
    <numFmt numFmtId="165" formatCode="dd/mm/yyyy;@"/>
    <numFmt numFmtId="166" formatCode="_-[$R$-416]\ * #,##0.00_-;\-[$R$-416]\ * #,##0.00_-;_-[$R$-416]\ * &quot;-&quot;??_-;_-@_-"/>
    <numFmt numFmtId="167" formatCode="&quot;R$&quot;\ #,##0.00"/>
    <numFmt numFmtId="169" formatCode="0.000%"/>
  </numFmts>
  <fonts count="23" x14ac:knownFonts="1">
    <font>
      <sz val="10"/>
      <color rgb="FF000000"/>
      <name val="Times New Roman"/>
      <charset val="204"/>
    </font>
    <font>
      <b/>
      <sz val="7.5"/>
      <color rgb="FF000000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name val="Times New Roman"/>
      <family val="1"/>
    </font>
    <font>
      <b/>
      <sz val="14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36"/>
      <color theme="0"/>
      <name val="Calibri"/>
      <family val="2"/>
    </font>
    <font>
      <b/>
      <sz val="48"/>
      <color theme="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25">
    <xf numFmtId="0" fontId="0" fillId="0" borderId="0" xfId="0" applyFill="1" applyBorder="1" applyAlignment="1">
      <alignment horizontal="left" vertical="top"/>
    </xf>
    <xf numFmtId="4" fontId="1" fillId="5" borderId="0" xfId="0" applyNumberFormat="1" applyFont="1" applyFill="1" applyBorder="1" applyAlignment="1">
      <alignment horizontal="right" vertical="top" shrinkToFit="1"/>
    </xf>
    <xf numFmtId="4" fontId="1" fillId="5" borderId="19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1"/>
    </xf>
    <xf numFmtId="2" fontId="6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4" fontId="6" fillId="2" borderId="1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 indent="1"/>
    </xf>
    <xf numFmtId="0" fontId="7" fillId="0" borderId="0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wrapText="1"/>
    </xf>
    <xf numFmtId="167" fontId="9" fillId="4" borderId="1" xfId="0" applyNumberFormat="1" applyFont="1" applyFill="1" applyBorder="1" applyAlignment="1">
      <alignment horizontal="right" vertical="top" shrinkToFit="1"/>
    </xf>
    <xf numFmtId="0" fontId="15" fillId="0" borderId="1" xfId="0" applyFont="1" applyFill="1" applyBorder="1" applyAlignment="1">
      <alignment horizontal="left" vertical="top" wrapText="1"/>
    </xf>
    <xf numFmtId="167" fontId="9" fillId="4" borderId="1" xfId="0" applyNumberFormat="1" applyFont="1" applyFill="1" applyBorder="1" applyAlignment="1">
      <alignment horizontal="center" vertical="top" shrinkToFit="1"/>
    </xf>
    <xf numFmtId="4" fontId="9" fillId="6" borderId="1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right" vertical="top" shrinkToFit="1"/>
    </xf>
    <xf numFmtId="4" fontId="1" fillId="0" borderId="19" xfId="0" applyNumberFormat="1" applyFont="1" applyFill="1" applyBorder="1" applyAlignment="1">
      <alignment horizontal="right" vertical="top" shrinkToFit="1"/>
    </xf>
    <xf numFmtId="4" fontId="1" fillId="0" borderId="0" xfId="0" applyNumberFormat="1" applyFont="1" applyFill="1" applyBorder="1" applyAlignment="1">
      <alignment horizontal="right" vertical="top" shrinkToFit="1"/>
    </xf>
    <xf numFmtId="165" fontId="16" fillId="3" borderId="1" xfId="0" applyNumberFormat="1" applyFont="1" applyFill="1" applyBorder="1" applyAlignment="1">
      <alignment horizontal="left" vertical="top" indent="1" shrinkToFit="1"/>
    </xf>
    <xf numFmtId="0" fontId="3" fillId="0" borderId="23" xfId="0" applyFont="1" applyFill="1" applyBorder="1" applyAlignment="1">
      <alignment horizontal="center" vertical="top" wrapText="1"/>
    </xf>
    <xf numFmtId="4" fontId="17" fillId="5" borderId="19" xfId="0" applyNumberFormat="1" applyFont="1" applyFill="1" applyBorder="1" applyAlignment="1">
      <alignment horizontal="right" vertical="top" shrinkToFit="1"/>
    </xf>
    <xf numFmtId="4" fontId="17" fillId="5" borderId="0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left" vertical="center" indent="1" shrinkToFit="1"/>
    </xf>
    <xf numFmtId="4" fontId="9" fillId="0" borderId="0" xfId="0" applyNumberFormat="1" applyFont="1" applyFill="1" applyBorder="1" applyAlignment="1">
      <alignment horizontal="right" vertical="top" shrinkToFit="1"/>
    </xf>
    <xf numFmtId="0" fontId="12" fillId="0" borderId="13" xfId="0" applyFont="1" applyFill="1" applyBorder="1" applyAlignment="1">
      <alignment vertical="center"/>
    </xf>
    <xf numFmtId="167" fontId="21" fillId="4" borderId="24" xfId="0" applyNumberFormat="1" applyFont="1" applyFill="1" applyBorder="1" applyAlignment="1">
      <alignment horizontal="right" vertical="top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12" fillId="0" borderId="16" xfId="1" applyFont="1" applyFill="1" applyBorder="1" applyAlignment="1">
      <alignment horizontal="right" vertical="top" wrapText="1"/>
    </xf>
    <xf numFmtId="164" fontId="12" fillId="0" borderId="3" xfId="1" applyFont="1" applyFill="1" applyBorder="1" applyAlignment="1">
      <alignment horizontal="right" vertical="top" wrapText="1"/>
    </xf>
    <xf numFmtId="164" fontId="12" fillId="0" borderId="9" xfId="1" applyFont="1" applyFill="1" applyBorder="1" applyAlignment="1">
      <alignment horizontal="right" vertical="top" wrapText="1"/>
    </xf>
    <xf numFmtId="164" fontId="12" fillId="0" borderId="10" xfId="1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164" fontId="14" fillId="3" borderId="9" xfId="0" applyNumberFormat="1" applyFont="1" applyFill="1" applyBorder="1" applyAlignment="1">
      <alignment horizontal="center" vertical="top" wrapText="1"/>
    </xf>
    <xf numFmtId="0" fontId="14" fillId="3" borderId="10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166" fontId="12" fillId="0" borderId="14" xfId="0" applyNumberFormat="1" applyFont="1" applyFill="1" applyBorder="1" applyAlignment="1">
      <alignment horizontal="center" vertical="top" wrapText="1"/>
    </xf>
    <xf numFmtId="166" fontId="12" fillId="0" borderId="10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right" vertical="top" wrapText="1"/>
    </xf>
    <xf numFmtId="0" fontId="12" fillId="0" borderId="9" xfId="0" applyFont="1" applyFill="1" applyBorder="1" applyAlignment="1">
      <alignment horizontal="right" vertical="top" wrapText="1"/>
    </xf>
    <xf numFmtId="0" fontId="12" fillId="0" borderId="10" xfId="0" applyFont="1" applyFill="1" applyBorder="1" applyAlignment="1">
      <alignment horizontal="right" vertical="top" wrapText="1"/>
    </xf>
    <xf numFmtId="0" fontId="12" fillId="0" borderId="14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4" fontId="19" fillId="7" borderId="8" xfId="0" applyNumberFormat="1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13" fillId="4" borderId="20" xfId="0" applyFont="1" applyFill="1" applyBorder="1" applyAlignment="1">
      <alignment horizontal="center" vertical="top" wrapText="1"/>
    </xf>
    <xf numFmtId="0" fontId="13" fillId="4" borderId="21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 indent="5"/>
    </xf>
    <xf numFmtId="169" fontId="7" fillId="0" borderId="0" xfId="2" applyNumberFormat="1" applyFont="1" applyFill="1" applyBorder="1" applyAlignment="1">
      <alignment horizontal="left" vertical="top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85896</xdr:colOff>
      <xdr:row>0</xdr:row>
      <xdr:rowOff>57881</xdr:rowOff>
    </xdr:from>
    <xdr:ext cx="2619204" cy="67554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96" y="57881"/>
          <a:ext cx="2619204" cy="675544"/>
        </a:xfrm>
        <a:prstGeom prst="rect">
          <a:avLst/>
        </a:prstGeom>
      </xdr:spPr>
    </xdr:pic>
    <xdr:clientData/>
  </xdr:oneCellAnchor>
  <xdr:oneCellAnchor>
    <xdr:from>
      <xdr:col>1</xdr:col>
      <xdr:colOff>438151</xdr:colOff>
      <xdr:row>0</xdr:row>
      <xdr:rowOff>38101</xdr:rowOff>
    </xdr:from>
    <xdr:ext cx="6791324" cy="1019173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0601" y="38101"/>
          <a:ext cx="6791324" cy="1019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05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1"/>
  <sheetViews>
    <sheetView tabSelected="1" view="pageBreakPreview" topLeftCell="C1" zoomScaleNormal="100" zoomScaleSheetLayoutView="100" workbookViewId="0">
      <selection activeCell="H3" sqref="H3:N3"/>
    </sheetView>
  </sheetViews>
  <sheetFormatPr defaultRowHeight="13.2" x14ac:dyDescent="0.25"/>
  <cols>
    <col min="1" max="1" width="9.6640625" customWidth="1"/>
    <col min="2" max="2" width="56" customWidth="1"/>
    <col min="3" max="3" width="5.77734375" customWidth="1"/>
    <col min="4" max="4" width="11.77734375" customWidth="1"/>
    <col min="5" max="5" width="10.6640625" customWidth="1"/>
    <col min="6" max="6" width="12.33203125" customWidth="1"/>
    <col min="7" max="7" width="12" customWidth="1"/>
    <col min="8" max="8" width="12.44140625" customWidth="1"/>
    <col min="9" max="9" width="9.33203125" customWidth="1"/>
    <col min="10" max="10" width="18.33203125" customWidth="1"/>
    <col min="11" max="11" width="12.44140625" customWidth="1"/>
    <col min="12" max="12" width="14.109375" customWidth="1"/>
    <col min="13" max="13" width="13.33203125" customWidth="1"/>
    <col min="14" max="14" width="14.44140625" customWidth="1"/>
  </cols>
  <sheetData>
    <row r="1" spans="1:14" ht="24" customHeight="1" x14ac:dyDescent="0.25">
      <c r="A1" s="94" t="s">
        <v>43</v>
      </c>
      <c r="B1" s="95"/>
      <c r="C1" s="95"/>
      <c r="D1" s="95"/>
      <c r="E1" s="95"/>
      <c r="F1" s="95"/>
      <c r="G1" s="96"/>
      <c r="H1" s="100" t="s">
        <v>48</v>
      </c>
      <c r="I1" s="101"/>
      <c r="J1" s="102"/>
      <c r="K1" s="106" t="s">
        <v>8</v>
      </c>
      <c r="L1" s="107"/>
      <c r="M1" s="107"/>
      <c r="N1" s="108"/>
    </row>
    <row r="2" spans="1:14" ht="39.75" customHeight="1" x14ac:dyDescent="0.25">
      <c r="A2" s="97"/>
      <c r="B2" s="98"/>
      <c r="C2" s="98"/>
      <c r="D2" s="98"/>
      <c r="E2" s="98"/>
      <c r="F2" s="98"/>
      <c r="G2" s="99"/>
      <c r="H2" s="103"/>
      <c r="I2" s="104"/>
      <c r="J2" s="105"/>
      <c r="K2" s="109">
        <f>L69</f>
        <v>33852.75</v>
      </c>
      <c r="L2" s="110"/>
      <c r="M2" s="110"/>
      <c r="N2" s="111"/>
    </row>
    <row r="3" spans="1:14" x14ac:dyDescent="0.25">
      <c r="A3" s="83" t="s">
        <v>80</v>
      </c>
      <c r="B3" s="84"/>
      <c r="C3" s="83" t="s">
        <v>9</v>
      </c>
      <c r="D3" s="84"/>
      <c r="E3" s="4" t="s">
        <v>73</v>
      </c>
      <c r="F3" s="50">
        <v>44015</v>
      </c>
      <c r="G3" s="5"/>
      <c r="H3" s="112"/>
      <c r="I3" s="113"/>
      <c r="J3" s="113"/>
      <c r="K3" s="113"/>
      <c r="L3" s="113"/>
      <c r="M3" s="113"/>
      <c r="N3" s="87"/>
    </row>
    <row r="4" spans="1:14" ht="12.75" customHeight="1" x14ac:dyDescent="0.25">
      <c r="A4" s="30" t="s">
        <v>10</v>
      </c>
      <c r="B4" s="30" t="s">
        <v>48</v>
      </c>
      <c r="C4" s="83" t="s">
        <v>11</v>
      </c>
      <c r="D4" s="84"/>
      <c r="E4" s="83" t="s">
        <v>56</v>
      </c>
      <c r="F4" s="85"/>
      <c r="G4" s="84"/>
      <c r="H4" s="86" t="s">
        <v>55</v>
      </c>
      <c r="I4" s="87"/>
      <c r="J4" s="31" t="s">
        <v>12</v>
      </c>
      <c r="K4" s="88" t="s">
        <v>81</v>
      </c>
      <c r="L4" s="89"/>
      <c r="M4" s="89"/>
      <c r="N4" s="90"/>
    </row>
    <row r="5" spans="1:14" ht="25.5" customHeight="1" x14ac:dyDescent="0.25">
      <c r="A5" s="4" t="s">
        <v>13</v>
      </c>
      <c r="B5" s="83" t="s">
        <v>79</v>
      </c>
      <c r="C5" s="85"/>
      <c r="D5" s="85"/>
      <c r="E5" s="85"/>
      <c r="F5" s="85"/>
      <c r="G5" s="85"/>
      <c r="H5" s="85"/>
      <c r="I5" s="85"/>
      <c r="J5" s="52" t="s">
        <v>0</v>
      </c>
      <c r="K5" s="91" t="s">
        <v>82</v>
      </c>
      <c r="L5" s="92"/>
      <c r="M5" s="92"/>
      <c r="N5" s="93"/>
    </row>
    <row r="6" spans="1:14" ht="11.85" customHeight="1" x14ac:dyDescent="0.25">
      <c r="A6" s="74" t="s">
        <v>49</v>
      </c>
      <c r="B6" s="75"/>
      <c r="C6" s="75"/>
      <c r="D6" s="75"/>
      <c r="E6" s="75"/>
      <c r="F6" s="75"/>
      <c r="G6" s="75"/>
      <c r="H6" s="75"/>
      <c r="I6" s="75"/>
      <c r="J6" s="32" t="s">
        <v>14</v>
      </c>
      <c r="K6" s="61">
        <f>J69</f>
        <v>448400.11000000004</v>
      </c>
      <c r="L6" s="62"/>
      <c r="M6" s="63"/>
      <c r="N6" s="64"/>
    </row>
    <row r="7" spans="1:14" ht="13.8" x14ac:dyDescent="0.25">
      <c r="A7" s="76"/>
      <c r="B7" s="77"/>
      <c r="C7" s="77"/>
      <c r="D7" s="77"/>
      <c r="E7" s="77"/>
      <c r="F7" s="77"/>
      <c r="G7" s="77"/>
      <c r="H7" s="77"/>
      <c r="I7" s="77"/>
      <c r="J7" s="69" t="s">
        <v>15</v>
      </c>
      <c r="K7" s="70"/>
      <c r="L7" s="71"/>
      <c r="M7" s="72">
        <f>M69</f>
        <v>33852.75</v>
      </c>
      <c r="N7" s="73"/>
    </row>
    <row r="8" spans="1:14" ht="12.75" customHeight="1" x14ac:dyDescent="0.25">
      <c r="A8" s="6" t="s">
        <v>41</v>
      </c>
      <c r="B8" s="78" t="s">
        <v>78</v>
      </c>
      <c r="C8" s="79"/>
      <c r="D8" s="80"/>
      <c r="E8" s="6" t="s">
        <v>42</v>
      </c>
      <c r="F8" s="42">
        <v>44039</v>
      </c>
      <c r="G8" s="42">
        <v>44057</v>
      </c>
      <c r="H8" s="81"/>
      <c r="I8" s="82"/>
      <c r="J8" s="65" t="s">
        <v>2</v>
      </c>
      <c r="K8" s="66"/>
      <c r="L8" s="29"/>
      <c r="M8" s="67">
        <f>N69</f>
        <v>414547.36</v>
      </c>
      <c r="N8" s="68"/>
    </row>
    <row r="9" spans="1:14" ht="9.6" customHeight="1" x14ac:dyDescent="0.25">
      <c r="A9" s="59" t="s">
        <v>16</v>
      </c>
      <c r="B9" s="59" t="s">
        <v>17</v>
      </c>
      <c r="C9" s="59" t="s">
        <v>18</v>
      </c>
      <c r="D9" s="54" t="s">
        <v>19</v>
      </c>
      <c r="E9" s="55"/>
      <c r="F9" s="55"/>
      <c r="G9" s="56"/>
      <c r="H9" s="7"/>
      <c r="I9" s="59" t="s">
        <v>20</v>
      </c>
      <c r="J9" s="54" t="s">
        <v>21</v>
      </c>
      <c r="K9" s="55"/>
      <c r="L9" s="55"/>
      <c r="M9" s="55"/>
      <c r="N9" s="56"/>
    </row>
    <row r="10" spans="1:14" ht="23.25" customHeight="1" x14ac:dyDescent="0.25">
      <c r="A10" s="60"/>
      <c r="B10" s="60"/>
      <c r="C10" s="60"/>
      <c r="D10" s="8" t="s">
        <v>22</v>
      </c>
      <c r="E10" s="8" t="s">
        <v>23</v>
      </c>
      <c r="F10" s="8" t="s">
        <v>24</v>
      </c>
      <c r="G10" s="8" t="s">
        <v>25</v>
      </c>
      <c r="H10" s="8" t="s">
        <v>26</v>
      </c>
      <c r="I10" s="60"/>
      <c r="J10" s="8" t="s">
        <v>22</v>
      </c>
      <c r="K10" s="8" t="s">
        <v>23</v>
      </c>
      <c r="L10" s="8" t="s">
        <v>24</v>
      </c>
      <c r="M10" s="8" t="s">
        <v>25</v>
      </c>
      <c r="N10" s="8" t="s">
        <v>26</v>
      </c>
    </row>
    <row r="11" spans="1:14" ht="13.5" customHeight="1" x14ac:dyDescent="0.25">
      <c r="A11" s="47" t="s">
        <v>52</v>
      </c>
      <c r="B11" s="48" t="s">
        <v>54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2" customHeight="1" x14ac:dyDescent="0.25">
      <c r="A12" s="10" t="s">
        <v>27</v>
      </c>
      <c r="B12" s="11" t="s">
        <v>57</v>
      </c>
      <c r="C12" s="12"/>
      <c r="D12" s="12"/>
      <c r="E12" s="12"/>
      <c r="F12" s="12"/>
      <c r="G12" s="12"/>
      <c r="H12" s="12"/>
      <c r="I12" s="13"/>
      <c r="J12" s="34">
        <f>SUM(J13:J13)</f>
        <v>33852.75</v>
      </c>
      <c r="K12" s="34">
        <f>SUM(K13:K13)</f>
        <v>0</v>
      </c>
      <c r="L12" s="34">
        <f>SUM(L13:L13)</f>
        <v>33852.75</v>
      </c>
      <c r="M12" s="34">
        <f>SUM(M13:M13)</f>
        <v>33852.75</v>
      </c>
      <c r="N12" s="36">
        <f>SUM(N13:N13)</f>
        <v>0</v>
      </c>
    </row>
    <row r="13" spans="1:14" ht="17.25" customHeight="1" x14ac:dyDescent="0.25">
      <c r="A13" s="15" t="s">
        <v>28</v>
      </c>
      <c r="B13" s="4" t="s">
        <v>58</v>
      </c>
      <c r="C13" s="16" t="s">
        <v>38</v>
      </c>
      <c r="D13" s="17">
        <v>1</v>
      </c>
      <c r="E13" s="17" t="s">
        <v>1</v>
      </c>
      <c r="F13" s="23">
        <v>1</v>
      </c>
      <c r="G13" s="17">
        <f t="shared" ref="G13:G22" si="0">SUM(E13:F13)</f>
        <v>1</v>
      </c>
      <c r="H13" s="19">
        <f>D13-G13</f>
        <v>0</v>
      </c>
      <c r="I13" s="17">
        <v>33852.75</v>
      </c>
      <c r="J13" s="20">
        <f t="shared" ref="J13:J26" si="1">ROUND(I13*D13,2)</f>
        <v>33852.75</v>
      </c>
      <c r="K13" s="20" t="s">
        <v>1</v>
      </c>
      <c r="L13" s="18">
        <f t="shared" ref="L13:L22" si="2">ROUND(I13*F13,2)</f>
        <v>33852.75</v>
      </c>
      <c r="M13" s="14">
        <f t="shared" ref="M13" si="3">SUM(K13:L13)</f>
        <v>33852.75</v>
      </c>
      <c r="N13" s="21">
        <f t="shared" ref="N13" si="4">J13-M13</f>
        <v>0</v>
      </c>
    </row>
    <row r="14" spans="1:14" ht="12.75" customHeight="1" x14ac:dyDescent="0.25">
      <c r="A14" s="10" t="s">
        <v>29</v>
      </c>
      <c r="B14" s="11" t="s">
        <v>59</v>
      </c>
      <c r="C14" s="12"/>
      <c r="D14" s="12"/>
      <c r="E14" s="12"/>
      <c r="F14" s="12"/>
      <c r="G14" s="12"/>
      <c r="H14" s="13"/>
      <c r="I14" s="13"/>
      <c r="J14" s="34">
        <f>SUM(J15:J22)</f>
        <v>10248.11</v>
      </c>
      <c r="K14" s="34">
        <f t="shared" ref="K14:N14" si="5">SUM(K15:K22)</f>
        <v>0</v>
      </c>
      <c r="L14" s="34">
        <f t="shared" si="5"/>
        <v>0</v>
      </c>
      <c r="M14" s="34">
        <f>SUM(M15:M22)</f>
        <v>0</v>
      </c>
      <c r="N14" s="36">
        <f t="shared" si="5"/>
        <v>10248.11</v>
      </c>
    </row>
    <row r="15" spans="1:14" x14ac:dyDescent="0.25">
      <c r="A15" s="15" t="s">
        <v>30</v>
      </c>
      <c r="B15" s="4" t="s">
        <v>60</v>
      </c>
      <c r="C15" s="16" t="s">
        <v>37</v>
      </c>
      <c r="D15" s="17">
        <v>317.77999999999997</v>
      </c>
      <c r="E15" s="17" t="s">
        <v>1</v>
      </c>
      <c r="F15" s="18">
        <v>0</v>
      </c>
      <c r="G15" s="17">
        <f t="shared" si="0"/>
        <v>0</v>
      </c>
      <c r="H15" s="19">
        <f>D15-G15</f>
        <v>317.77999999999997</v>
      </c>
      <c r="I15" s="17">
        <v>3.36</v>
      </c>
      <c r="J15" s="20">
        <f t="shared" si="1"/>
        <v>1067.74</v>
      </c>
      <c r="K15" s="17" t="s">
        <v>1</v>
      </c>
      <c r="L15" s="18">
        <f t="shared" si="2"/>
        <v>0</v>
      </c>
      <c r="M15" s="14">
        <f>SUM(K15:L15)</f>
        <v>0</v>
      </c>
      <c r="N15" s="21">
        <f>J15-M15</f>
        <v>1067.74</v>
      </c>
    </row>
    <row r="16" spans="1:14" ht="48" x14ac:dyDescent="0.25">
      <c r="A16" s="15" t="s">
        <v>32</v>
      </c>
      <c r="B16" s="4" t="s">
        <v>61</v>
      </c>
      <c r="C16" s="15" t="s">
        <v>31</v>
      </c>
      <c r="D16" s="17">
        <v>114.4</v>
      </c>
      <c r="E16" s="17" t="s">
        <v>1</v>
      </c>
      <c r="F16" s="18">
        <v>0</v>
      </c>
      <c r="G16" s="17">
        <f t="shared" si="0"/>
        <v>0</v>
      </c>
      <c r="H16" s="19">
        <f t="shared" ref="H16:H22" si="6">D16-G16</f>
        <v>114.4</v>
      </c>
      <c r="I16" s="17">
        <v>5.5399900000000004</v>
      </c>
      <c r="J16" s="20">
        <f t="shared" si="1"/>
        <v>633.77</v>
      </c>
      <c r="K16" s="17" t="s">
        <v>1</v>
      </c>
      <c r="L16" s="18">
        <f t="shared" si="2"/>
        <v>0</v>
      </c>
      <c r="M16" s="14">
        <f t="shared" ref="M16:M22" si="7">SUM(K16:L16)</f>
        <v>0</v>
      </c>
      <c r="N16" s="21">
        <f t="shared" ref="N16:N22" si="8">J16-M16</f>
        <v>633.77</v>
      </c>
    </row>
    <row r="17" spans="1:17" ht="27.75" customHeight="1" x14ac:dyDescent="0.25">
      <c r="A17" s="15" t="s">
        <v>33</v>
      </c>
      <c r="B17" s="4" t="s">
        <v>62</v>
      </c>
      <c r="C17" s="16" t="s">
        <v>31</v>
      </c>
      <c r="D17" s="17">
        <v>19.07</v>
      </c>
      <c r="E17" s="17" t="s">
        <v>1</v>
      </c>
      <c r="F17" s="18">
        <v>0</v>
      </c>
      <c r="G17" s="17">
        <f t="shared" si="0"/>
        <v>0</v>
      </c>
      <c r="H17" s="19">
        <f t="shared" si="6"/>
        <v>19.07</v>
      </c>
      <c r="I17" s="17">
        <v>84.3</v>
      </c>
      <c r="J17" s="20">
        <f t="shared" si="1"/>
        <v>1607.6</v>
      </c>
      <c r="K17" s="17" t="s">
        <v>1</v>
      </c>
      <c r="L17" s="18">
        <f t="shared" si="2"/>
        <v>0</v>
      </c>
      <c r="M17" s="14">
        <f t="shared" si="7"/>
        <v>0</v>
      </c>
      <c r="N17" s="21">
        <f t="shared" si="8"/>
        <v>1607.6</v>
      </c>
    </row>
    <row r="18" spans="1:17" ht="60.75" customHeight="1" x14ac:dyDescent="0.25">
      <c r="A18" s="15" t="s">
        <v>34</v>
      </c>
      <c r="B18" s="4" t="s">
        <v>63</v>
      </c>
      <c r="C18" s="15" t="s">
        <v>31</v>
      </c>
      <c r="D18" s="17">
        <v>95.33</v>
      </c>
      <c r="E18" s="17" t="s">
        <v>1</v>
      </c>
      <c r="F18" s="18">
        <v>0</v>
      </c>
      <c r="G18" s="17">
        <f t="shared" si="0"/>
        <v>0</v>
      </c>
      <c r="H18" s="19">
        <f t="shared" si="6"/>
        <v>95.33</v>
      </c>
      <c r="I18" s="17">
        <v>5.25</v>
      </c>
      <c r="J18" s="20">
        <f t="shared" si="1"/>
        <v>500.48</v>
      </c>
      <c r="K18" s="17" t="s">
        <v>1</v>
      </c>
      <c r="L18" s="18">
        <f t="shared" si="2"/>
        <v>0</v>
      </c>
      <c r="M18" s="14">
        <f t="shared" si="7"/>
        <v>0</v>
      </c>
      <c r="N18" s="21">
        <f t="shared" si="8"/>
        <v>500.48</v>
      </c>
    </row>
    <row r="19" spans="1:17" ht="24" x14ac:dyDescent="0.25">
      <c r="A19" s="15" t="s">
        <v>44</v>
      </c>
      <c r="B19" s="35" t="s">
        <v>64</v>
      </c>
      <c r="C19" s="15" t="s">
        <v>37</v>
      </c>
      <c r="D19" s="17">
        <v>317.77999999999997</v>
      </c>
      <c r="E19" s="17" t="s">
        <v>1</v>
      </c>
      <c r="F19" s="18">
        <v>0</v>
      </c>
      <c r="G19" s="17">
        <f t="shared" si="0"/>
        <v>0</v>
      </c>
      <c r="H19" s="19">
        <f t="shared" si="6"/>
        <v>317.77999999999997</v>
      </c>
      <c r="I19" s="17">
        <v>13.13998</v>
      </c>
      <c r="J19" s="20">
        <f t="shared" si="1"/>
        <v>4175.62</v>
      </c>
      <c r="K19" s="17" t="s">
        <v>1</v>
      </c>
      <c r="L19" s="18">
        <f t="shared" si="2"/>
        <v>0</v>
      </c>
      <c r="M19" s="14">
        <f t="shared" si="7"/>
        <v>0</v>
      </c>
      <c r="N19" s="21">
        <f t="shared" si="8"/>
        <v>4175.62</v>
      </c>
    </row>
    <row r="20" spans="1:17" x14ac:dyDescent="0.25">
      <c r="A20" s="15" t="s">
        <v>45</v>
      </c>
      <c r="B20" s="35" t="s">
        <v>65</v>
      </c>
      <c r="C20" s="15" t="s">
        <v>38</v>
      </c>
      <c r="D20" s="17">
        <v>15</v>
      </c>
      <c r="E20" s="17" t="s">
        <v>1</v>
      </c>
      <c r="F20" s="18">
        <v>0</v>
      </c>
      <c r="G20" s="17">
        <f t="shared" si="0"/>
        <v>0</v>
      </c>
      <c r="H20" s="19">
        <f t="shared" si="6"/>
        <v>15</v>
      </c>
      <c r="I20" s="17">
        <v>25.83</v>
      </c>
      <c r="J20" s="20">
        <f t="shared" si="1"/>
        <v>387.45</v>
      </c>
      <c r="K20" s="17" t="s">
        <v>1</v>
      </c>
      <c r="L20" s="18">
        <f t="shared" si="2"/>
        <v>0</v>
      </c>
      <c r="M20" s="14">
        <f t="shared" si="7"/>
        <v>0</v>
      </c>
      <c r="N20" s="21">
        <f>J20-M20</f>
        <v>387.45</v>
      </c>
    </row>
    <row r="21" spans="1:17" ht="27.75" customHeight="1" x14ac:dyDescent="0.25">
      <c r="A21" s="15" t="s">
        <v>46</v>
      </c>
      <c r="B21" s="35" t="s">
        <v>66</v>
      </c>
      <c r="C21" s="15" t="s">
        <v>38</v>
      </c>
      <c r="D21" s="17">
        <v>15</v>
      </c>
      <c r="E21" s="17"/>
      <c r="F21" s="18"/>
      <c r="G21" s="17"/>
      <c r="H21" s="19">
        <f t="shared" si="6"/>
        <v>15</v>
      </c>
      <c r="I21" s="17">
        <v>69.180000000000007</v>
      </c>
      <c r="J21" s="20">
        <f t="shared" si="1"/>
        <v>1037.7</v>
      </c>
      <c r="K21" s="17"/>
      <c r="L21" s="18"/>
      <c r="M21" s="14"/>
      <c r="N21" s="21">
        <f t="shared" si="8"/>
        <v>1037.7</v>
      </c>
    </row>
    <row r="22" spans="1:17" ht="37.5" customHeight="1" x14ac:dyDescent="0.25">
      <c r="A22" s="15" t="s">
        <v>67</v>
      </c>
      <c r="B22" s="35" t="s">
        <v>47</v>
      </c>
      <c r="C22" s="15" t="s">
        <v>38</v>
      </c>
      <c r="D22" s="17">
        <v>15</v>
      </c>
      <c r="E22" s="17" t="s">
        <v>1</v>
      </c>
      <c r="F22" s="18">
        <v>0</v>
      </c>
      <c r="G22" s="17">
        <f t="shared" si="0"/>
        <v>0</v>
      </c>
      <c r="H22" s="19">
        <f t="shared" si="6"/>
        <v>15</v>
      </c>
      <c r="I22" s="17">
        <v>55.85</v>
      </c>
      <c r="J22" s="20">
        <f t="shared" si="1"/>
        <v>837.75</v>
      </c>
      <c r="K22" s="17" t="s">
        <v>1</v>
      </c>
      <c r="L22" s="18">
        <f t="shared" si="2"/>
        <v>0</v>
      </c>
      <c r="M22" s="14">
        <f t="shared" si="7"/>
        <v>0</v>
      </c>
      <c r="N22" s="21">
        <f t="shared" si="8"/>
        <v>837.75</v>
      </c>
    </row>
    <row r="23" spans="1:17" ht="12.75" customHeight="1" x14ac:dyDescent="0.25">
      <c r="A23" s="10" t="s">
        <v>35</v>
      </c>
      <c r="B23" s="11" t="s">
        <v>68</v>
      </c>
      <c r="C23" s="12"/>
      <c r="D23" s="12"/>
      <c r="E23" s="12"/>
      <c r="F23" s="12"/>
      <c r="G23" s="12"/>
      <c r="H23" s="19"/>
      <c r="I23" s="13"/>
      <c r="J23" s="34">
        <f>SUM(J24:J24)</f>
        <v>5854.89</v>
      </c>
      <c r="K23" s="34">
        <f>SUM(K24:K24)</f>
        <v>0</v>
      </c>
      <c r="L23" s="34">
        <f>SUM(L24:L24)</f>
        <v>0</v>
      </c>
      <c r="M23" s="34">
        <f>SUM(M24:M24)</f>
        <v>0</v>
      </c>
      <c r="N23" s="36">
        <f>SUM(N24:N24)</f>
        <v>5854.89</v>
      </c>
    </row>
    <row r="24" spans="1:17" ht="24" x14ac:dyDescent="0.25">
      <c r="A24" s="15" t="s">
        <v>36</v>
      </c>
      <c r="B24" s="4" t="s">
        <v>69</v>
      </c>
      <c r="C24" s="16" t="s">
        <v>38</v>
      </c>
      <c r="D24" s="17">
        <v>1</v>
      </c>
      <c r="E24" s="16" t="s">
        <v>1</v>
      </c>
      <c r="F24" s="17">
        <v>0</v>
      </c>
      <c r="G24" s="17">
        <f>SUM(E24:F24)</f>
        <v>0</v>
      </c>
      <c r="H24" s="19">
        <f>D24-G24</f>
        <v>1</v>
      </c>
      <c r="I24" s="17">
        <v>5854.89</v>
      </c>
      <c r="J24" s="20">
        <f t="shared" si="1"/>
        <v>5854.89</v>
      </c>
      <c r="K24" s="23" t="s">
        <v>1</v>
      </c>
      <c r="L24" s="23">
        <f>I24*F24</f>
        <v>0</v>
      </c>
      <c r="M24" s="14">
        <f>SUM(K24:L24)</f>
        <v>0</v>
      </c>
      <c r="N24" s="21">
        <f>J24-M24</f>
        <v>5854.89</v>
      </c>
    </row>
    <row r="25" spans="1:17" ht="12" customHeight="1" x14ac:dyDescent="0.25">
      <c r="A25" s="10" t="s">
        <v>39</v>
      </c>
      <c r="B25" s="11" t="s">
        <v>70</v>
      </c>
      <c r="C25" s="12"/>
      <c r="D25" s="12"/>
      <c r="E25" s="12"/>
      <c r="F25" s="12"/>
      <c r="G25" s="12"/>
      <c r="H25" s="13"/>
      <c r="I25" s="13"/>
      <c r="J25" s="34">
        <f>SUM(J26:J26)</f>
        <v>93506.19</v>
      </c>
      <c r="K25" s="34">
        <f>SUM(K26:K26)</f>
        <v>0</v>
      </c>
      <c r="L25" s="34">
        <f>SUM(L26:L26)</f>
        <v>0</v>
      </c>
      <c r="M25" s="34">
        <f>SUM(M26:M26)</f>
        <v>0</v>
      </c>
      <c r="N25" s="36">
        <f>SUM(N26:N26)</f>
        <v>93506.19</v>
      </c>
    </row>
    <row r="26" spans="1:17" ht="24" x14ac:dyDescent="0.25">
      <c r="A26" s="15" t="s">
        <v>40</v>
      </c>
      <c r="B26" s="4" t="s">
        <v>71</v>
      </c>
      <c r="C26" s="16" t="s">
        <v>38</v>
      </c>
      <c r="D26" s="17">
        <v>1</v>
      </c>
      <c r="E26" s="24" t="s">
        <v>1</v>
      </c>
      <c r="F26" s="23">
        <v>0</v>
      </c>
      <c r="G26" s="17">
        <f t="shared" ref="G26" si="9">SUM(E26:F26)</f>
        <v>0</v>
      </c>
      <c r="H26" s="19">
        <f t="shared" ref="H26" si="10">D26-G26</f>
        <v>1</v>
      </c>
      <c r="I26" s="17">
        <v>93506.19</v>
      </c>
      <c r="J26" s="20">
        <f t="shared" si="1"/>
        <v>93506.19</v>
      </c>
      <c r="K26" s="23" t="s">
        <v>1</v>
      </c>
      <c r="L26" s="23">
        <f t="shared" ref="L26" si="11">I26*F26</f>
        <v>0</v>
      </c>
      <c r="M26" s="22">
        <f>SUM(K26:L26)</f>
        <v>0</v>
      </c>
      <c r="N26" s="21">
        <f>J26-M26</f>
        <v>93506.19</v>
      </c>
    </row>
    <row r="27" spans="1:17" ht="12.75" customHeight="1" x14ac:dyDescent="0.25">
      <c r="A27" s="57" t="s">
        <v>72</v>
      </c>
      <c r="B27" s="58"/>
      <c r="C27" s="58"/>
      <c r="D27" s="58"/>
      <c r="E27" s="58"/>
      <c r="F27" s="58"/>
      <c r="G27" s="58"/>
      <c r="H27" s="58"/>
      <c r="I27" s="58"/>
      <c r="J27" s="37">
        <f>SUM(J25,J23,J14,J12)</f>
        <v>143461.94</v>
      </c>
      <c r="K27" s="37">
        <f t="shared" ref="K27:N27" si="12">SUM(K25,K23,K14,K12)</f>
        <v>0</v>
      </c>
      <c r="L27" s="37">
        <f t="shared" si="12"/>
        <v>33852.75</v>
      </c>
      <c r="M27" s="37">
        <f t="shared" si="12"/>
        <v>33852.75</v>
      </c>
      <c r="N27" s="37">
        <f t="shared" si="12"/>
        <v>109609.19</v>
      </c>
      <c r="O27" s="2"/>
      <c r="P27" s="1"/>
      <c r="Q27" s="1"/>
    </row>
    <row r="28" spans="1:17" ht="12.75" customHeight="1" x14ac:dyDescent="0.25">
      <c r="A28" s="43"/>
      <c r="B28" s="38"/>
      <c r="C28" s="38"/>
      <c r="D28" s="38"/>
      <c r="E28" s="38"/>
      <c r="F28" s="38"/>
      <c r="G28" s="38"/>
      <c r="H28" s="38"/>
      <c r="I28" s="38"/>
      <c r="J28" s="39"/>
      <c r="K28" s="39"/>
      <c r="L28" s="39"/>
      <c r="M28" s="39"/>
      <c r="N28" s="39"/>
      <c r="O28" s="40"/>
      <c r="P28" s="41"/>
      <c r="Q28" s="41"/>
    </row>
    <row r="29" spans="1:17" ht="12.75" customHeight="1" x14ac:dyDescent="0.25">
      <c r="A29" s="59" t="s">
        <v>16</v>
      </c>
      <c r="B29" s="59" t="s">
        <v>17</v>
      </c>
      <c r="C29" s="59" t="s">
        <v>18</v>
      </c>
      <c r="D29" s="54" t="s">
        <v>19</v>
      </c>
      <c r="E29" s="55"/>
      <c r="F29" s="55"/>
      <c r="G29" s="56"/>
      <c r="H29" s="7"/>
      <c r="I29" s="59" t="s">
        <v>20</v>
      </c>
      <c r="J29" s="54" t="s">
        <v>21</v>
      </c>
      <c r="K29" s="55"/>
      <c r="L29" s="55"/>
      <c r="M29" s="55"/>
      <c r="N29" s="56"/>
      <c r="O29" s="40"/>
      <c r="P29" s="41"/>
      <c r="Q29" s="41"/>
    </row>
    <row r="30" spans="1:17" ht="21" customHeight="1" x14ac:dyDescent="0.25">
      <c r="A30" s="60"/>
      <c r="B30" s="60"/>
      <c r="C30" s="60"/>
      <c r="D30" s="8" t="s">
        <v>22</v>
      </c>
      <c r="E30" s="8" t="s">
        <v>23</v>
      </c>
      <c r="F30" s="8" t="s">
        <v>24</v>
      </c>
      <c r="G30" s="8" t="s">
        <v>25</v>
      </c>
      <c r="H30" s="8" t="s">
        <v>26</v>
      </c>
      <c r="I30" s="60"/>
      <c r="J30" s="8" t="s">
        <v>22</v>
      </c>
      <c r="K30" s="8" t="s">
        <v>23</v>
      </c>
      <c r="L30" s="8" t="s">
        <v>24</v>
      </c>
      <c r="M30" s="8" t="s">
        <v>25</v>
      </c>
      <c r="N30" s="8" t="s">
        <v>26</v>
      </c>
      <c r="O30" s="40"/>
      <c r="P30" s="41"/>
      <c r="Q30" s="41"/>
    </row>
    <row r="31" spans="1:17" ht="12.75" customHeight="1" x14ac:dyDescent="0.25">
      <c r="A31" s="49" t="s">
        <v>50</v>
      </c>
      <c r="B31" s="48" t="s">
        <v>74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40"/>
      <c r="P31" s="41"/>
      <c r="Q31" s="41"/>
    </row>
    <row r="32" spans="1:17" ht="12.75" customHeight="1" x14ac:dyDescent="0.25">
      <c r="A32" s="10" t="s">
        <v>27</v>
      </c>
      <c r="B32" s="11" t="s">
        <v>57</v>
      </c>
      <c r="C32" s="12"/>
      <c r="D32" s="12"/>
      <c r="E32" s="12"/>
      <c r="F32" s="12"/>
      <c r="G32" s="12"/>
      <c r="H32" s="12"/>
      <c r="I32" s="13"/>
      <c r="J32" s="34">
        <f>SUM(J33:J33)</f>
        <v>36596.07</v>
      </c>
      <c r="K32" s="34">
        <f>SUM(K33:K33)</f>
        <v>0</v>
      </c>
      <c r="L32" s="34">
        <f>SUM(L33:L33)</f>
        <v>0</v>
      </c>
      <c r="M32" s="34">
        <f>SUM(M33:M33)</f>
        <v>0</v>
      </c>
      <c r="N32" s="36">
        <f>SUM(N33:N33)</f>
        <v>36596.07</v>
      </c>
      <c r="O32" s="40"/>
      <c r="P32" s="41"/>
      <c r="Q32" s="41"/>
    </row>
    <row r="33" spans="1:17" ht="12.75" customHeight="1" x14ac:dyDescent="0.25">
      <c r="A33" s="15" t="s">
        <v>28</v>
      </c>
      <c r="B33" s="4" t="s">
        <v>58</v>
      </c>
      <c r="C33" s="16" t="s">
        <v>38</v>
      </c>
      <c r="D33" s="17">
        <v>1</v>
      </c>
      <c r="E33" s="17" t="s">
        <v>1</v>
      </c>
      <c r="F33" s="23">
        <v>0</v>
      </c>
      <c r="G33" s="17">
        <f t="shared" ref="G33" si="13">SUM(E33:F33)</f>
        <v>0</v>
      </c>
      <c r="H33" s="19">
        <f>D33-G33</f>
        <v>1</v>
      </c>
      <c r="I33" s="17">
        <v>36596.07</v>
      </c>
      <c r="J33" s="20">
        <f t="shared" ref="J33" si="14">ROUND(I33*D33,2)</f>
        <v>36596.07</v>
      </c>
      <c r="K33" s="20" t="s">
        <v>1</v>
      </c>
      <c r="L33" s="18">
        <f t="shared" ref="L33" si="15">ROUND(I33*F33,2)</f>
        <v>0</v>
      </c>
      <c r="M33" s="14">
        <f t="shared" ref="M33" si="16">SUM(K33:L33)</f>
        <v>0</v>
      </c>
      <c r="N33" s="21">
        <f t="shared" ref="N33" si="17">J33-M33</f>
        <v>36596.07</v>
      </c>
      <c r="O33" s="40"/>
      <c r="P33" s="41"/>
      <c r="Q33" s="41"/>
    </row>
    <row r="34" spans="1:17" ht="12.75" customHeight="1" x14ac:dyDescent="0.25">
      <c r="A34" s="10" t="s">
        <v>29</v>
      </c>
      <c r="B34" s="11" t="s">
        <v>59</v>
      </c>
      <c r="C34" s="12"/>
      <c r="D34" s="12"/>
      <c r="E34" s="12"/>
      <c r="F34" s="12"/>
      <c r="G34" s="12"/>
      <c r="H34" s="13"/>
      <c r="I34" s="13"/>
      <c r="J34" s="34">
        <f>SUM(J35:J42)</f>
        <v>18382.54</v>
      </c>
      <c r="K34" s="34">
        <f t="shared" ref="K34:L34" si="18">SUM(K35:K42)</f>
        <v>0</v>
      </c>
      <c r="L34" s="34">
        <f t="shared" si="18"/>
        <v>0</v>
      </c>
      <c r="M34" s="34">
        <f>SUM(M35:M42)</f>
        <v>0</v>
      </c>
      <c r="N34" s="36">
        <f t="shared" ref="N34" si="19">SUM(N35:N42)</f>
        <v>18382.54</v>
      </c>
      <c r="O34" s="40"/>
      <c r="P34" s="41"/>
      <c r="Q34" s="41"/>
    </row>
    <row r="35" spans="1:17" ht="26.25" customHeight="1" x14ac:dyDescent="0.25">
      <c r="A35" s="15" t="s">
        <v>30</v>
      </c>
      <c r="B35" s="4" t="s">
        <v>60</v>
      </c>
      <c r="C35" s="16" t="s">
        <v>37</v>
      </c>
      <c r="D35" s="17">
        <v>641.52</v>
      </c>
      <c r="E35" s="17" t="s">
        <v>1</v>
      </c>
      <c r="F35" s="18">
        <v>0</v>
      </c>
      <c r="G35" s="17">
        <f t="shared" ref="G35:G40" si="20">SUM(E35:F35)</f>
        <v>0</v>
      </c>
      <c r="H35" s="19">
        <f>D35-G35</f>
        <v>641.52</v>
      </c>
      <c r="I35" s="17">
        <v>3.3599899999999998</v>
      </c>
      <c r="J35" s="20">
        <f t="shared" ref="J35:J42" si="21">ROUND(I35*D35,2)</f>
        <v>2155.5</v>
      </c>
      <c r="K35" s="17" t="s">
        <v>1</v>
      </c>
      <c r="L35" s="18">
        <f t="shared" ref="L35:L40" si="22">ROUND(I35*F35,2)</f>
        <v>0</v>
      </c>
      <c r="M35" s="14">
        <f>SUM(K35:L35)</f>
        <v>0</v>
      </c>
      <c r="N35" s="21">
        <f>J35-M35</f>
        <v>2155.5</v>
      </c>
      <c r="O35" s="40"/>
      <c r="P35" s="41"/>
      <c r="Q35" s="41"/>
    </row>
    <row r="36" spans="1:17" ht="72.75" customHeight="1" x14ac:dyDescent="0.25">
      <c r="A36" s="15" t="s">
        <v>32</v>
      </c>
      <c r="B36" s="4" t="s">
        <v>61</v>
      </c>
      <c r="C36" s="15" t="s">
        <v>31</v>
      </c>
      <c r="D36" s="17">
        <v>230.95</v>
      </c>
      <c r="E36" s="17" t="s">
        <v>1</v>
      </c>
      <c r="F36" s="18">
        <v>0</v>
      </c>
      <c r="G36" s="17">
        <f t="shared" si="20"/>
        <v>0</v>
      </c>
      <c r="H36" s="19">
        <f t="shared" ref="H36:H40" si="23">D36-G36</f>
        <v>230.95</v>
      </c>
      <c r="I36" s="17">
        <v>5.5399900000000004</v>
      </c>
      <c r="J36" s="20">
        <f t="shared" si="21"/>
        <v>1279.46</v>
      </c>
      <c r="K36" s="17" t="s">
        <v>1</v>
      </c>
      <c r="L36" s="18">
        <f t="shared" si="22"/>
        <v>0</v>
      </c>
      <c r="M36" s="14">
        <f t="shared" ref="M36:M40" si="24">SUM(K36:L36)</f>
        <v>0</v>
      </c>
      <c r="N36" s="21">
        <f t="shared" ref="N36:N39" si="25">J36-M36</f>
        <v>1279.46</v>
      </c>
      <c r="O36" s="40"/>
      <c r="P36" s="41"/>
      <c r="Q36" s="41"/>
    </row>
    <row r="37" spans="1:17" ht="27.75" customHeight="1" x14ac:dyDescent="0.25">
      <c r="A37" s="15" t="s">
        <v>33</v>
      </c>
      <c r="B37" s="4" t="s">
        <v>62</v>
      </c>
      <c r="C37" s="16" t="s">
        <v>31</v>
      </c>
      <c r="D37" s="17">
        <v>38.49</v>
      </c>
      <c r="E37" s="17" t="s">
        <v>1</v>
      </c>
      <c r="F37" s="18">
        <v>0</v>
      </c>
      <c r="G37" s="17">
        <f t="shared" si="20"/>
        <v>0</v>
      </c>
      <c r="H37" s="19">
        <f t="shared" si="23"/>
        <v>38.49</v>
      </c>
      <c r="I37" s="17">
        <v>84.299899999999994</v>
      </c>
      <c r="J37" s="20">
        <f t="shared" si="21"/>
        <v>3244.7</v>
      </c>
      <c r="K37" s="17" t="s">
        <v>1</v>
      </c>
      <c r="L37" s="18">
        <f t="shared" si="22"/>
        <v>0</v>
      </c>
      <c r="M37" s="14">
        <f t="shared" si="24"/>
        <v>0</v>
      </c>
      <c r="N37" s="21">
        <f t="shared" si="25"/>
        <v>3244.7</v>
      </c>
      <c r="O37" s="40"/>
      <c r="P37" s="41"/>
      <c r="Q37" s="41"/>
    </row>
    <row r="38" spans="1:17" ht="64.5" customHeight="1" x14ac:dyDescent="0.25">
      <c r="A38" s="15" t="s">
        <v>34</v>
      </c>
      <c r="B38" s="4" t="s">
        <v>63</v>
      </c>
      <c r="C38" s="15" t="s">
        <v>31</v>
      </c>
      <c r="D38" s="17">
        <v>192.46</v>
      </c>
      <c r="E38" s="17" t="s">
        <v>1</v>
      </c>
      <c r="F38" s="18">
        <v>0</v>
      </c>
      <c r="G38" s="17">
        <f t="shared" si="20"/>
        <v>0</v>
      </c>
      <c r="H38" s="19">
        <f t="shared" si="23"/>
        <v>192.46</v>
      </c>
      <c r="I38" s="17">
        <v>5.25</v>
      </c>
      <c r="J38" s="20">
        <f t="shared" si="21"/>
        <v>1010.42</v>
      </c>
      <c r="K38" s="17" t="s">
        <v>1</v>
      </c>
      <c r="L38" s="18">
        <f t="shared" si="22"/>
        <v>0</v>
      </c>
      <c r="M38" s="14">
        <f t="shared" si="24"/>
        <v>0</v>
      </c>
      <c r="N38" s="21">
        <f t="shared" si="25"/>
        <v>1010.42</v>
      </c>
      <c r="O38" s="40"/>
      <c r="P38" s="41"/>
      <c r="Q38" s="41"/>
    </row>
    <row r="39" spans="1:17" ht="24" customHeight="1" x14ac:dyDescent="0.25">
      <c r="A39" s="15" t="s">
        <v>44</v>
      </c>
      <c r="B39" s="35" t="s">
        <v>64</v>
      </c>
      <c r="C39" s="15" t="s">
        <v>37</v>
      </c>
      <c r="D39" s="17">
        <v>641.52</v>
      </c>
      <c r="E39" s="17" t="s">
        <v>1</v>
      </c>
      <c r="F39" s="18">
        <v>0</v>
      </c>
      <c r="G39" s="17">
        <f t="shared" si="20"/>
        <v>0</v>
      </c>
      <c r="H39" s="19">
        <f t="shared" si="23"/>
        <v>641.52</v>
      </c>
      <c r="I39" s="17">
        <v>13.13998</v>
      </c>
      <c r="J39" s="20">
        <f t="shared" si="21"/>
        <v>8429.56</v>
      </c>
      <c r="K39" s="17" t="s">
        <v>1</v>
      </c>
      <c r="L39" s="18">
        <f t="shared" si="22"/>
        <v>0</v>
      </c>
      <c r="M39" s="14">
        <f t="shared" si="24"/>
        <v>0</v>
      </c>
      <c r="N39" s="21">
        <f t="shared" si="25"/>
        <v>8429.56</v>
      </c>
      <c r="O39" s="40"/>
      <c r="P39" s="41"/>
      <c r="Q39" s="41"/>
    </row>
    <row r="40" spans="1:17" ht="23.25" customHeight="1" x14ac:dyDescent="0.25">
      <c r="A40" s="15" t="s">
        <v>45</v>
      </c>
      <c r="B40" s="35" t="s">
        <v>65</v>
      </c>
      <c r="C40" s="15" t="s">
        <v>38</v>
      </c>
      <c r="D40" s="17">
        <v>15</v>
      </c>
      <c r="E40" s="17" t="s">
        <v>1</v>
      </c>
      <c r="F40" s="18">
        <v>0</v>
      </c>
      <c r="G40" s="17">
        <f t="shared" si="20"/>
        <v>0</v>
      </c>
      <c r="H40" s="19">
        <f t="shared" si="23"/>
        <v>15</v>
      </c>
      <c r="I40" s="17">
        <v>25.83</v>
      </c>
      <c r="J40" s="20">
        <f t="shared" si="21"/>
        <v>387.45</v>
      </c>
      <c r="K40" s="17" t="s">
        <v>1</v>
      </c>
      <c r="L40" s="18">
        <f t="shared" si="22"/>
        <v>0</v>
      </c>
      <c r="M40" s="14">
        <f t="shared" si="24"/>
        <v>0</v>
      </c>
      <c r="N40" s="21">
        <f>J40-M40</f>
        <v>387.45</v>
      </c>
      <c r="O40" s="40"/>
      <c r="P40" s="41"/>
      <c r="Q40" s="41"/>
    </row>
    <row r="41" spans="1:17" ht="24" customHeight="1" x14ac:dyDescent="0.25">
      <c r="A41" s="15" t="s">
        <v>46</v>
      </c>
      <c r="B41" s="35" t="s">
        <v>66</v>
      </c>
      <c r="C41" s="15" t="s">
        <v>38</v>
      </c>
      <c r="D41" s="17">
        <v>15</v>
      </c>
      <c r="E41" s="17"/>
      <c r="F41" s="18"/>
      <c r="G41" s="17"/>
      <c r="H41" s="19">
        <f t="shared" ref="H41:H42" si="26">D41-G41</f>
        <v>15</v>
      </c>
      <c r="I41" s="17">
        <v>69.180000000000007</v>
      </c>
      <c r="J41" s="20">
        <f t="shared" si="21"/>
        <v>1037.7</v>
      </c>
      <c r="K41" s="17"/>
      <c r="L41" s="18"/>
      <c r="M41" s="14"/>
      <c r="N41" s="21">
        <f t="shared" ref="N41:N42" si="27">J41-M41</f>
        <v>1037.7</v>
      </c>
      <c r="O41" s="40"/>
      <c r="P41" s="41"/>
      <c r="Q41" s="41"/>
    </row>
    <row r="42" spans="1:17" ht="39.75" customHeight="1" x14ac:dyDescent="0.25">
      <c r="A42" s="15" t="s">
        <v>67</v>
      </c>
      <c r="B42" s="35" t="s">
        <v>47</v>
      </c>
      <c r="C42" s="15" t="s">
        <v>38</v>
      </c>
      <c r="D42" s="17">
        <v>15</v>
      </c>
      <c r="E42" s="17" t="s">
        <v>1</v>
      </c>
      <c r="F42" s="18">
        <v>0</v>
      </c>
      <c r="G42" s="17">
        <f t="shared" ref="G42" si="28">SUM(E42:F42)</f>
        <v>0</v>
      </c>
      <c r="H42" s="19">
        <f t="shared" si="26"/>
        <v>15</v>
      </c>
      <c r="I42" s="17">
        <v>55.85</v>
      </c>
      <c r="J42" s="20">
        <f t="shared" si="21"/>
        <v>837.75</v>
      </c>
      <c r="K42" s="17" t="s">
        <v>1</v>
      </c>
      <c r="L42" s="18">
        <f t="shared" ref="L42" si="29">ROUND(I42*F42,2)</f>
        <v>0</v>
      </c>
      <c r="M42" s="14">
        <f t="shared" ref="M42" si="30">SUM(K42:L42)</f>
        <v>0</v>
      </c>
      <c r="N42" s="21">
        <f t="shared" si="27"/>
        <v>837.75</v>
      </c>
      <c r="O42" s="40"/>
      <c r="P42" s="41"/>
      <c r="Q42" s="41"/>
    </row>
    <row r="43" spans="1:17" ht="12.75" customHeight="1" x14ac:dyDescent="0.25">
      <c r="A43" s="10" t="s">
        <v>35</v>
      </c>
      <c r="B43" s="11" t="s">
        <v>68</v>
      </c>
      <c r="C43" s="12"/>
      <c r="D43" s="12"/>
      <c r="E43" s="12"/>
      <c r="F43" s="12"/>
      <c r="G43" s="12"/>
      <c r="H43" s="19"/>
      <c r="I43" s="13"/>
      <c r="J43" s="34">
        <f>SUM(J44:J44)</f>
        <v>6008.02</v>
      </c>
      <c r="K43" s="34">
        <f>SUM(K44:K44)</f>
        <v>0</v>
      </c>
      <c r="L43" s="34">
        <f>SUM(L44:L44)</f>
        <v>0</v>
      </c>
      <c r="M43" s="34">
        <f>SUM(M44:M44)</f>
        <v>0</v>
      </c>
      <c r="N43" s="36">
        <f>SUM(N44:N44)</f>
        <v>6008.02</v>
      </c>
      <c r="O43" s="40"/>
      <c r="P43" s="41"/>
      <c r="Q43" s="41"/>
    </row>
    <row r="44" spans="1:17" ht="39" customHeight="1" x14ac:dyDescent="0.25">
      <c r="A44" s="15" t="s">
        <v>36</v>
      </c>
      <c r="B44" s="4" t="s">
        <v>69</v>
      </c>
      <c r="C44" s="16" t="s">
        <v>38</v>
      </c>
      <c r="D44" s="17">
        <v>1</v>
      </c>
      <c r="E44" s="16" t="s">
        <v>1</v>
      </c>
      <c r="F44" s="17">
        <v>0</v>
      </c>
      <c r="G44" s="17">
        <f>SUM(E44:F44)</f>
        <v>0</v>
      </c>
      <c r="H44" s="19">
        <f>D44-G44</f>
        <v>1</v>
      </c>
      <c r="I44" s="17">
        <v>6008.02</v>
      </c>
      <c r="J44" s="20">
        <f t="shared" ref="J44" si="31">ROUND(I44*D44,2)</f>
        <v>6008.02</v>
      </c>
      <c r="K44" s="23" t="s">
        <v>1</v>
      </c>
      <c r="L44" s="23">
        <f>I44*F44</f>
        <v>0</v>
      </c>
      <c r="M44" s="14">
        <f>SUM(K44:L44)</f>
        <v>0</v>
      </c>
      <c r="N44" s="21">
        <f>J44-M44</f>
        <v>6008.02</v>
      </c>
      <c r="O44" s="40"/>
      <c r="P44" s="41"/>
      <c r="Q44" s="41"/>
    </row>
    <row r="45" spans="1:17" ht="12.75" customHeight="1" x14ac:dyDescent="0.25">
      <c r="A45" s="10" t="s">
        <v>39</v>
      </c>
      <c r="B45" s="11" t="s">
        <v>70</v>
      </c>
      <c r="C45" s="12"/>
      <c r="D45" s="12"/>
      <c r="E45" s="12"/>
      <c r="F45" s="12"/>
      <c r="G45" s="12"/>
      <c r="H45" s="13"/>
      <c r="I45" s="13"/>
      <c r="J45" s="34">
        <f>SUM(J46:J46)</f>
        <v>93506.19</v>
      </c>
      <c r="K45" s="34">
        <f>SUM(K46:K46)</f>
        <v>0</v>
      </c>
      <c r="L45" s="34">
        <f>SUM(L46:L46)</f>
        <v>0</v>
      </c>
      <c r="M45" s="34">
        <f>SUM(M46:M46)</f>
        <v>0</v>
      </c>
      <c r="N45" s="36">
        <f>SUM(N46:N46)</f>
        <v>93506.19</v>
      </c>
      <c r="O45" s="40"/>
      <c r="P45" s="41"/>
      <c r="Q45" s="41"/>
    </row>
    <row r="46" spans="1:17" ht="27" customHeight="1" x14ac:dyDescent="0.25">
      <c r="A46" s="15" t="s">
        <v>40</v>
      </c>
      <c r="B46" s="4" t="s">
        <v>71</v>
      </c>
      <c r="C46" s="16" t="s">
        <v>38</v>
      </c>
      <c r="D46" s="17">
        <v>1</v>
      </c>
      <c r="E46" s="24" t="s">
        <v>1</v>
      </c>
      <c r="F46" s="23">
        <v>0</v>
      </c>
      <c r="G46" s="17">
        <f t="shared" ref="G46" si="32">SUM(E46:F46)</f>
        <v>0</v>
      </c>
      <c r="H46" s="19">
        <f t="shared" ref="H46" si="33">D46-G46</f>
        <v>1</v>
      </c>
      <c r="I46" s="17">
        <v>93506.19</v>
      </c>
      <c r="J46" s="20">
        <f t="shared" ref="J46" si="34">ROUND(I46*D46,2)</f>
        <v>93506.19</v>
      </c>
      <c r="K46" s="23" t="s">
        <v>1</v>
      </c>
      <c r="L46" s="23">
        <f t="shared" ref="L46" si="35">I46*F46</f>
        <v>0</v>
      </c>
      <c r="M46" s="22">
        <f>SUM(K46:L46)</f>
        <v>0</v>
      </c>
      <c r="N46" s="21">
        <f>J46-M46</f>
        <v>93506.19</v>
      </c>
      <c r="O46" s="40"/>
      <c r="P46" s="41"/>
      <c r="Q46" s="41"/>
    </row>
    <row r="47" spans="1:17" ht="12.75" customHeight="1" x14ac:dyDescent="0.25">
      <c r="A47" s="57" t="s">
        <v>77</v>
      </c>
      <c r="B47" s="58"/>
      <c r="C47" s="58"/>
      <c r="D47" s="58"/>
      <c r="E47" s="58"/>
      <c r="F47" s="58"/>
      <c r="G47" s="58"/>
      <c r="H47" s="58"/>
      <c r="I47" s="58"/>
      <c r="J47" s="37">
        <f>SUM(J45,J43,J34,J32)</f>
        <v>154492.82</v>
      </c>
      <c r="K47" s="37">
        <f t="shared" ref="K47:N47" si="36">SUM(K45,K43,K34,K32)</f>
        <v>0</v>
      </c>
      <c r="L47" s="37">
        <f t="shared" si="36"/>
        <v>0</v>
      </c>
      <c r="M47" s="37">
        <f t="shared" si="36"/>
        <v>0</v>
      </c>
      <c r="N47" s="37">
        <f t="shared" si="36"/>
        <v>154492.82</v>
      </c>
      <c r="O47" s="40"/>
      <c r="P47" s="41"/>
      <c r="Q47" s="41"/>
    </row>
    <row r="48" spans="1:17" ht="12.7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51"/>
      <c r="K48" s="51"/>
      <c r="L48" s="51"/>
      <c r="M48" s="51"/>
      <c r="N48" s="51"/>
      <c r="O48" s="40"/>
      <c r="P48" s="41"/>
      <c r="Q48" s="41"/>
    </row>
    <row r="49" spans="1:17" ht="12.75" customHeight="1" x14ac:dyDescent="0.25">
      <c r="A49" s="59" t="s">
        <v>16</v>
      </c>
      <c r="B49" s="59" t="s">
        <v>17</v>
      </c>
      <c r="C49" s="59" t="s">
        <v>18</v>
      </c>
      <c r="D49" s="54" t="s">
        <v>19</v>
      </c>
      <c r="E49" s="55"/>
      <c r="F49" s="55"/>
      <c r="G49" s="56"/>
      <c r="H49" s="7"/>
      <c r="I49" s="59" t="s">
        <v>20</v>
      </c>
      <c r="J49" s="54" t="s">
        <v>21</v>
      </c>
      <c r="K49" s="55"/>
      <c r="L49" s="55"/>
      <c r="M49" s="55"/>
      <c r="N49" s="56"/>
      <c r="O49" s="40"/>
      <c r="P49" s="41"/>
      <c r="Q49" s="41"/>
    </row>
    <row r="50" spans="1:17" ht="27" customHeight="1" x14ac:dyDescent="0.25">
      <c r="A50" s="60"/>
      <c r="B50" s="60"/>
      <c r="C50" s="60"/>
      <c r="D50" s="8" t="s">
        <v>22</v>
      </c>
      <c r="E50" s="8" t="s">
        <v>23</v>
      </c>
      <c r="F50" s="8" t="s">
        <v>24</v>
      </c>
      <c r="G50" s="8" t="s">
        <v>25</v>
      </c>
      <c r="H50" s="8" t="s">
        <v>26</v>
      </c>
      <c r="I50" s="60"/>
      <c r="J50" s="8" t="s">
        <v>22</v>
      </c>
      <c r="K50" s="8" t="s">
        <v>23</v>
      </c>
      <c r="L50" s="8" t="s">
        <v>24</v>
      </c>
      <c r="M50" s="8" t="s">
        <v>25</v>
      </c>
      <c r="N50" s="8" t="s">
        <v>26</v>
      </c>
      <c r="O50" s="40"/>
      <c r="P50" s="41"/>
      <c r="Q50" s="41"/>
    </row>
    <row r="51" spans="1:17" ht="12.75" customHeight="1" x14ac:dyDescent="0.25">
      <c r="A51" s="49" t="s">
        <v>51</v>
      </c>
      <c r="B51" s="48" t="s">
        <v>75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40"/>
      <c r="P51" s="41"/>
      <c r="Q51" s="41"/>
    </row>
    <row r="52" spans="1:17" ht="12.75" customHeight="1" x14ac:dyDescent="0.25">
      <c r="A52" s="10" t="s">
        <v>27</v>
      </c>
      <c r="B52" s="11" t="s">
        <v>57</v>
      </c>
      <c r="C52" s="12"/>
      <c r="D52" s="12"/>
      <c r="E52" s="12"/>
      <c r="F52" s="12"/>
      <c r="G52" s="12"/>
      <c r="H52" s="12"/>
      <c r="I52" s="13"/>
      <c r="J52" s="34">
        <f>SUM(J53:J53)</f>
        <v>35745.57</v>
      </c>
      <c r="K52" s="34">
        <f>SUM(K53:K53)</f>
        <v>0</v>
      </c>
      <c r="L52" s="34">
        <f>SUM(L53:L53)</f>
        <v>0</v>
      </c>
      <c r="M52" s="34">
        <f>SUM(M53:M53)</f>
        <v>0</v>
      </c>
      <c r="N52" s="36">
        <f>SUM(N53:N53)</f>
        <v>35745.57</v>
      </c>
      <c r="O52" s="40"/>
      <c r="P52" s="41"/>
      <c r="Q52" s="41"/>
    </row>
    <row r="53" spans="1:17" ht="12.75" customHeight="1" x14ac:dyDescent="0.25">
      <c r="A53" s="15" t="s">
        <v>28</v>
      </c>
      <c r="B53" s="4" t="s">
        <v>58</v>
      </c>
      <c r="C53" s="16" t="s">
        <v>38</v>
      </c>
      <c r="D53" s="17">
        <v>1</v>
      </c>
      <c r="E53" s="17" t="s">
        <v>1</v>
      </c>
      <c r="F53" s="23">
        <v>0</v>
      </c>
      <c r="G53" s="17">
        <f t="shared" ref="G53" si="37">SUM(E53:F53)</f>
        <v>0</v>
      </c>
      <c r="H53" s="19">
        <f>D53-G53</f>
        <v>1</v>
      </c>
      <c r="I53" s="17">
        <v>35745.57</v>
      </c>
      <c r="J53" s="20">
        <f t="shared" ref="J53" si="38">ROUND(I53*D53,2)</f>
        <v>35745.57</v>
      </c>
      <c r="K53" s="20" t="s">
        <v>1</v>
      </c>
      <c r="L53" s="18">
        <f t="shared" ref="L53" si="39">ROUND(I53*F53,2)</f>
        <v>0</v>
      </c>
      <c r="M53" s="14">
        <f t="shared" ref="M53" si="40">SUM(K53:L53)</f>
        <v>0</v>
      </c>
      <c r="N53" s="21">
        <f t="shared" ref="N53" si="41">J53-M53</f>
        <v>35745.57</v>
      </c>
      <c r="O53" s="40"/>
      <c r="P53" s="41"/>
      <c r="Q53" s="41"/>
    </row>
    <row r="54" spans="1:17" ht="12.75" customHeight="1" x14ac:dyDescent="0.25">
      <c r="A54" s="10" t="s">
        <v>29</v>
      </c>
      <c r="B54" s="11" t="s">
        <v>59</v>
      </c>
      <c r="C54" s="12"/>
      <c r="D54" s="12"/>
      <c r="E54" s="12"/>
      <c r="F54" s="12"/>
      <c r="G54" s="12"/>
      <c r="H54" s="13"/>
      <c r="I54" s="13"/>
      <c r="J54" s="34">
        <f>SUM(J55:J62)</f>
        <v>13445.88</v>
      </c>
      <c r="K54" s="34">
        <f t="shared" ref="K54:L54" si="42">SUM(K55:K62)</f>
        <v>0</v>
      </c>
      <c r="L54" s="34">
        <f t="shared" si="42"/>
        <v>0</v>
      </c>
      <c r="M54" s="34">
        <f>SUM(M55:M62)</f>
        <v>0</v>
      </c>
      <c r="N54" s="36">
        <f t="shared" ref="N54" si="43">SUM(N55:N62)</f>
        <v>13445.88</v>
      </c>
      <c r="O54" s="40"/>
      <c r="P54" s="41"/>
      <c r="Q54" s="41"/>
    </row>
    <row r="55" spans="1:17" ht="23.25" customHeight="1" x14ac:dyDescent="0.25">
      <c r="A55" s="15" t="s">
        <v>30</v>
      </c>
      <c r="B55" s="4" t="s">
        <v>60</v>
      </c>
      <c r="C55" s="16" t="s">
        <v>37</v>
      </c>
      <c r="D55" s="17">
        <v>463.08</v>
      </c>
      <c r="E55" s="17" t="s">
        <v>1</v>
      </c>
      <c r="F55" s="18">
        <v>0</v>
      </c>
      <c r="G55" s="17">
        <f t="shared" ref="G55:G60" si="44">SUM(E55:F55)</f>
        <v>0</v>
      </c>
      <c r="H55" s="19">
        <f>D55-G55</f>
        <v>463.08</v>
      </c>
      <c r="I55" s="17">
        <v>3.36</v>
      </c>
      <c r="J55" s="20">
        <f t="shared" ref="J55:J62" si="45">ROUND(I55*D55,2)</f>
        <v>1555.95</v>
      </c>
      <c r="K55" s="17" t="s">
        <v>1</v>
      </c>
      <c r="L55" s="18">
        <f t="shared" ref="L55:L60" si="46">ROUND(I55*F55,2)</f>
        <v>0</v>
      </c>
      <c r="M55" s="14">
        <f>SUM(K55:L55)</f>
        <v>0</v>
      </c>
      <c r="N55" s="21">
        <f>J55-M55</f>
        <v>1555.95</v>
      </c>
      <c r="O55" s="40"/>
      <c r="P55" s="41"/>
      <c r="Q55" s="41"/>
    </row>
    <row r="56" spans="1:17" ht="77.25" customHeight="1" x14ac:dyDescent="0.25">
      <c r="A56" s="15" t="s">
        <v>32</v>
      </c>
      <c r="B56" s="4" t="s">
        <v>61</v>
      </c>
      <c r="C56" s="15" t="s">
        <v>31</v>
      </c>
      <c r="D56" s="17">
        <v>166.71</v>
      </c>
      <c r="E56" s="17" t="s">
        <v>1</v>
      </c>
      <c r="F56" s="18">
        <v>0</v>
      </c>
      <c r="G56" s="17">
        <f t="shared" si="44"/>
        <v>0</v>
      </c>
      <c r="H56" s="19">
        <f t="shared" ref="H56:H60" si="47">D56-G56</f>
        <v>166.71</v>
      </c>
      <c r="I56" s="17">
        <v>5.5399900000000004</v>
      </c>
      <c r="J56" s="20">
        <f t="shared" si="45"/>
        <v>923.57</v>
      </c>
      <c r="K56" s="17" t="s">
        <v>1</v>
      </c>
      <c r="L56" s="18">
        <f t="shared" si="46"/>
        <v>0</v>
      </c>
      <c r="M56" s="14">
        <f t="shared" ref="M56:M60" si="48">SUM(K56:L56)</f>
        <v>0</v>
      </c>
      <c r="N56" s="21">
        <f t="shared" ref="N56:N59" si="49">J56-M56</f>
        <v>923.57</v>
      </c>
      <c r="O56" s="40"/>
      <c r="P56" s="41"/>
      <c r="Q56" s="41"/>
    </row>
    <row r="57" spans="1:17" ht="26.25" customHeight="1" x14ac:dyDescent="0.25">
      <c r="A57" s="15" t="s">
        <v>33</v>
      </c>
      <c r="B57" s="4" t="s">
        <v>62</v>
      </c>
      <c r="C57" s="16" t="s">
        <v>31</v>
      </c>
      <c r="D57" s="17">
        <v>27.78</v>
      </c>
      <c r="E57" s="17" t="s">
        <v>1</v>
      </c>
      <c r="F57" s="18">
        <v>0</v>
      </c>
      <c r="G57" s="17">
        <f t="shared" si="44"/>
        <v>0</v>
      </c>
      <c r="H57" s="19">
        <f t="shared" si="47"/>
        <v>27.78</v>
      </c>
      <c r="I57" s="17">
        <v>84.3</v>
      </c>
      <c r="J57" s="20">
        <f t="shared" si="45"/>
        <v>2341.85</v>
      </c>
      <c r="K57" s="17" t="s">
        <v>1</v>
      </c>
      <c r="L57" s="18">
        <f t="shared" si="46"/>
        <v>0</v>
      </c>
      <c r="M57" s="14">
        <f t="shared" si="48"/>
        <v>0</v>
      </c>
      <c r="N57" s="21">
        <f t="shared" si="49"/>
        <v>2341.85</v>
      </c>
      <c r="O57" s="40"/>
      <c r="P57" s="41"/>
      <c r="Q57" s="41"/>
    </row>
    <row r="58" spans="1:17" ht="63" customHeight="1" x14ac:dyDescent="0.25">
      <c r="A58" s="15" t="s">
        <v>34</v>
      </c>
      <c r="B58" s="4" t="s">
        <v>63</v>
      </c>
      <c r="C58" s="15" t="s">
        <v>31</v>
      </c>
      <c r="D58" s="17">
        <v>138.91999999999999</v>
      </c>
      <c r="E58" s="17" t="s">
        <v>1</v>
      </c>
      <c r="F58" s="18">
        <v>0</v>
      </c>
      <c r="G58" s="17">
        <f t="shared" si="44"/>
        <v>0</v>
      </c>
      <c r="H58" s="19">
        <f t="shared" si="47"/>
        <v>138.91999999999999</v>
      </c>
      <c r="I58" s="17">
        <v>5.25</v>
      </c>
      <c r="J58" s="20">
        <f t="shared" si="45"/>
        <v>729.33</v>
      </c>
      <c r="K58" s="17" t="s">
        <v>1</v>
      </c>
      <c r="L58" s="18">
        <f t="shared" si="46"/>
        <v>0</v>
      </c>
      <c r="M58" s="14">
        <f t="shared" si="48"/>
        <v>0</v>
      </c>
      <c r="N58" s="21">
        <f t="shared" si="49"/>
        <v>729.33</v>
      </c>
      <c r="O58" s="40"/>
      <c r="P58" s="41"/>
      <c r="Q58" s="41"/>
    </row>
    <row r="59" spans="1:17" ht="25.5" customHeight="1" x14ac:dyDescent="0.25">
      <c r="A59" s="15" t="s">
        <v>44</v>
      </c>
      <c r="B59" s="35" t="s">
        <v>64</v>
      </c>
      <c r="C59" s="15" t="s">
        <v>37</v>
      </c>
      <c r="D59" s="17">
        <v>463.08</v>
      </c>
      <c r="E59" s="17" t="s">
        <v>1</v>
      </c>
      <c r="F59" s="18">
        <v>0</v>
      </c>
      <c r="G59" s="17">
        <f t="shared" si="44"/>
        <v>0</v>
      </c>
      <c r="H59" s="19">
        <f t="shared" si="47"/>
        <v>463.08</v>
      </c>
      <c r="I59" s="17">
        <v>13.13998</v>
      </c>
      <c r="J59" s="20">
        <f t="shared" si="45"/>
        <v>6084.86</v>
      </c>
      <c r="K59" s="17" t="s">
        <v>1</v>
      </c>
      <c r="L59" s="18">
        <f t="shared" si="46"/>
        <v>0</v>
      </c>
      <c r="M59" s="14">
        <f t="shared" si="48"/>
        <v>0</v>
      </c>
      <c r="N59" s="21">
        <f t="shared" si="49"/>
        <v>6084.86</v>
      </c>
      <c r="O59" s="40"/>
      <c r="P59" s="41"/>
      <c r="Q59" s="41"/>
    </row>
    <row r="60" spans="1:17" ht="24" customHeight="1" x14ac:dyDescent="0.25">
      <c r="A60" s="15" t="s">
        <v>45</v>
      </c>
      <c r="B60" s="35" t="s">
        <v>65</v>
      </c>
      <c r="C60" s="15" t="s">
        <v>38</v>
      </c>
      <c r="D60" s="17">
        <v>12</v>
      </c>
      <c r="E60" s="17" t="s">
        <v>1</v>
      </c>
      <c r="F60" s="18">
        <v>0</v>
      </c>
      <c r="G60" s="17">
        <f t="shared" si="44"/>
        <v>0</v>
      </c>
      <c r="H60" s="19">
        <f t="shared" si="47"/>
        <v>12</v>
      </c>
      <c r="I60" s="17">
        <v>25.83</v>
      </c>
      <c r="J60" s="20">
        <f t="shared" si="45"/>
        <v>309.95999999999998</v>
      </c>
      <c r="K60" s="17" t="s">
        <v>1</v>
      </c>
      <c r="L60" s="18">
        <f t="shared" si="46"/>
        <v>0</v>
      </c>
      <c r="M60" s="14">
        <f t="shared" si="48"/>
        <v>0</v>
      </c>
      <c r="N60" s="21">
        <f>J60-M60</f>
        <v>309.95999999999998</v>
      </c>
      <c r="O60" s="40"/>
      <c r="P60" s="41"/>
      <c r="Q60" s="41"/>
    </row>
    <row r="61" spans="1:17" ht="26.25" customHeight="1" x14ac:dyDescent="0.25">
      <c r="A61" s="15" t="s">
        <v>46</v>
      </c>
      <c r="B61" s="35" t="s">
        <v>66</v>
      </c>
      <c r="C61" s="15" t="s">
        <v>38</v>
      </c>
      <c r="D61" s="17">
        <v>12</v>
      </c>
      <c r="E61" s="17"/>
      <c r="F61" s="18"/>
      <c r="G61" s="17"/>
      <c r="H61" s="19">
        <f t="shared" ref="H61:H62" si="50">D61-G61</f>
        <v>12</v>
      </c>
      <c r="I61" s="17">
        <v>69.180000000000007</v>
      </c>
      <c r="J61" s="20">
        <f t="shared" si="45"/>
        <v>830.16</v>
      </c>
      <c r="K61" s="17"/>
      <c r="L61" s="18"/>
      <c r="M61" s="14"/>
      <c r="N61" s="21">
        <f t="shared" ref="N61:N62" si="51">J61-M61</f>
        <v>830.16</v>
      </c>
      <c r="O61" s="40"/>
      <c r="P61" s="41"/>
      <c r="Q61" s="41"/>
    </row>
    <row r="62" spans="1:17" ht="39" customHeight="1" x14ac:dyDescent="0.25">
      <c r="A62" s="15" t="s">
        <v>67</v>
      </c>
      <c r="B62" s="35" t="s">
        <v>47</v>
      </c>
      <c r="C62" s="15" t="s">
        <v>38</v>
      </c>
      <c r="D62" s="17">
        <v>12</v>
      </c>
      <c r="E62" s="17" t="s">
        <v>1</v>
      </c>
      <c r="F62" s="18">
        <v>0</v>
      </c>
      <c r="G62" s="17">
        <f t="shared" ref="G62" si="52">SUM(E62:F62)</f>
        <v>0</v>
      </c>
      <c r="H62" s="19">
        <f t="shared" si="50"/>
        <v>12</v>
      </c>
      <c r="I62" s="17">
        <v>55.85</v>
      </c>
      <c r="J62" s="20">
        <f t="shared" si="45"/>
        <v>670.2</v>
      </c>
      <c r="K62" s="17" t="s">
        <v>1</v>
      </c>
      <c r="L62" s="18">
        <f t="shared" ref="L62" si="53">ROUND(I62*F62,2)</f>
        <v>0</v>
      </c>
      <c r="M62" s="14">
        <f t="shared" ref="M62" si="54">SUM(K62:L62)</f>
        <v>0</v>
      </c>
      <c r="N62" s="21">
        <f t="shared" si="51"/>
        <v>670.2</v>
      </c>
      <c r="O62" s="40"/>
      <c r="P62" s="41"/>
      <c r="Q62" s="41"/>
    </row>
    <row r="63" spans="1:17" ht="12.75" customHeight="1" x14ac:dyDescent="0.25">
      <c r="A63" s="10" t="s">
        <v>35</v>
      </c>
      <c r="B63" s="11" t="s">
        <v>68</v>
      </c>
      <c r="C63" s="12"/>
      <c r="D63" s="12"/>
      <c r="E63" s="12"/>
      <c r="F63" s="12"/>
      <c r="G63" s="12"/>
      <c r="H63" s="19"/>
      <c r="I63" s="13"/>
      <c r="J63" s="34">
        <f>SUM(J64:J64)</f>
        <v>7747.71</v>
      </c>
      <c r="K63" s="34">
        <f>SUM(K64:K64)</f>
        <v>0</v>
      </c>
      <c r="L63" s="34">
        <f>SUM(L64:L64)</f>
        <v>0</v>
      </c>
      <c r="M63" s="34">
        <f>SUM(M64:M64)</f>
        <v>0</v>
      </c>
      <c r="N63" s="36">
        <f>SUM(N64:N64)</f>
        <v>7747.71</v>
      </c>
      <c r="O63" s="40"/>
      <c r="P63" s="41"/>
      <c r="Q63" s="41"/>
    </row>
    <row r="64" spans="1:17" ht="35.25" customHeight="1" x14ac:dyDescent="0.25">
      <c r="A64" s="15" t="s">
        <v>36</v>
      </c>
      <c r="B64" s="4" t="s">
        <v>69</v>
      </c>
      <c r="C64" s="16" t="s">
        <v>38</v>
      </c>
      <c r="D64" s="17">
        <v>1</v>
      </c>
      <c r="E64" s="16" t="s">
        <v>1</v>
      </c>
      <c r="F64" s="17">
        <v>0</v>
      </c>
      <c r="G64" s="17">
        <f>SUM(E64:F64)</f>
        <v>0</v>
      </c>
      <c r="H64" s="19">
        <f>D64-G64</f>
        <v>1</v>
      </c>
      <c r="I64" s="17">
        <v>7747.71</v>
      </c>
      <c r="J64" s="20">
        <f t="shared" ref="J64" si="55">ROUND(I64*D64,2)</f>
        <v>7747.71</v>
      </c>
      <c r="K64" s="23" t="s">
        <v>1</v>
      </c>
      <c r="L64" s="23">
        <f>I64*F64</f>
        <v>0</v>
      </c>
      <c r="M64" s="14">
        <f>SUM(K64:L64)</f>
        <v>0</v>
      </c>
      <c r="N64" s="21">
        <f>J64-M64</f>
        <v>7747.71</v>
      </c>
      <c r="O64" s="40"/>
      <c r="P64" s="41"/>
      <c r="Q64" s="41"/>
    </row>
    <row r="65" spans="1:17" ht="12.75" customHeight="1" x14ac:dyDescent="0.25">
      <c r="A65" s="10" t="s">
        <v>39</v>
      </c>
      <c r="B65" s="11" t="s">
        <v>70</v>
      </c>
      <c r="C65" s="12"/>
      <c r="D65" s="12"/>
      <c r="E65" s="12"/>
      <c r="F65" s="12"/>
      <c r="G65" s="12"/>
      <c r="H65" s="13"/>
      <c r="I65" s="13"/>
      <c r="J65" s="34">
        <f>SUM(J66:J66)</f>
        <v>93506.19</v>
      </c>
      <c r="K65" s="34">
        <f>SUM(K66:K66)</f>
        <v>0</v>
      </c>
      <c r="L65" s="34">
        <f>SUM(L66:L66)</f>
        <v>0</v>
      </c>
      <c r="M65" s="34">
        <f>SUM(M66:M66)</f>
        <v>0</v>
      </c>
      <c r="N65" s="36">
        <f>SUM(N66:N66)</f>
        <v>93506.19</v>
      </c>
      <c r="O65" s="40"/>
      <c r="P65" s="41"/>
      <c r="Q65" s="41"/>
    </row>
    <row r="66" spans="1:17" ht="30.75" customHeight="1" x14ac:dyDescent="0.25">
      <c r="A66" s="15" t="s">
        <v>40</v>
      </c>
      <c r="B66" s="4" t="s">
        <v>71</v>
      </c>
      <c r="C66" s="16" t="s">
        <v>38</v>
      </c>
      <c r="D66" s="17">
        <v>1</v>
      </c>
      <c r="E66" s="24" t="s">
        <v>1</v>
      </c>
      <c r="F66" s="23">
        <v>0</v>
      </c>
      <c r="G66" s="17">
        <f t="shared" ref="G66" si="56">SUM(E66:F66)</f>
        <v>0</v>
      </c>
      <c r="H66" s="19">
        <f t="shared" ref="H66" si="57">D66-G66</f>
        <v>1</v>
      </c>
      <c r="I66" s="17">
        <v>93506.19</v>
      </c>
      <c r="J66" s="20">
        <f t="shared" ref="J66" si="58">ROUND(I66*D66,2)</f>
        <v>93506.19</v>
      </c>
      <c r="K66" s="23" t="s">
        <v>1</v>
      </c>
      <c r="L66" s="23">
        <f t="shared" ref="L66" si="59">I66*F66</f>
        <v>0</v>
      </c>
      <c r="M66" s="22">
        <f>SUM(K66:L66)</f>
        <v>0</v>
      </c>
      <c r="N66" s="21">
        <f>J66-M66</f>
        <v>93506.19</v>
      </c>
      <c r="O66" s="40"/>
      <c r="P66" s="41"/>
      <c r="Q66" s="41"/>
    </row>
    <row r="67" spans="1:17" ht="12.75" customHeight="1" x14ac:dyDescent="0.25">
      <c r="A67" s="57" t="s">
        <v>76</v>
      </c>
      <c r="B67" s="58"/>
      <c r="C67" s="58"/>
      <c r="D67" s="58"/>
      <c r="E67" s="58"/>
      <c r="F67" s="58"/>
      <c r="G67" s="58"/>
      <c r="H67" s="58"/>
      <c r="I67" s="58"/>
      <c r="J67" s="37">
        <f>SUM(J65,J63,J54,J52)</f>
        <v>150445.35</v>
      </c>
      <c r="K67" s="37">
        <f t="shared" ref="K67:N67" si="60">SUM(K65,K63,K54,K52)</f>
        <v>0</v>
      </c>
      <c r="L67" s="37">
        <f t="shared" si="60"/>
        <v>0</v>
      </c>
      <c r="M67" s="37">
        <f t="shared" si="60"/>
        <v>0</v>
      </c>
      <c r="N67" s="37">
        <f t="shared" si="60"/>
        <v>150445.35</v>
      </c>
      <c r="O67" s="40"/>
      <c r="P67" s="41"/>
      <c r="Q67" s="41"/>
    </row>
    <row r="68" spans="1:17" ht="12.7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51"/>
      <c r="K68" s="51"/>
      <c r="L68" s="51"/>
      <c r="M68" s="51"/>
      <c r="N68" s="51"/>
      <c r="O68" s="40"/>
      <c r="P68" s="41"/>
      <c r="Q68" s="41"/>
    </row>
    <row r="69" spans="1:17" s="46" customFormat="1" ht="15" customHeight="1" x14ac:dyDescent="0.25">
      <c r="A69" s="115" t="s">
        <v>53</v>
      </c>
      <c r="B69" s="116"/>
      <c r="C69" s="116"/>
      <c r="D69" s="116"/>
      <c r="E69" s="116"/>
      <c r="F69" s="116"/>
      <c r="G69" s="116"/>
      <c r="H69" s="116"/>
      <c r="I69" s="117"/>
      <c r="J69" s="53">
        <f>J27+J67+J47</f>
        <v>448400.11000000004</v>
      </c>
      <c r="K69" s="53">
        <f t="shared" ref="K69:N69" si="61">K27+K67+K47</f>
        <v>0</v>
      </c>
      <c r="L69" s="53">
        <f t="shared" si="61"/>
        <v>33852.75</v>
      </c>
      <c r="M69" s="53">
        <f t="shared" si="61"/>
        <v>33852.75</v>
      </c>
      <c r="N69" s="53">
        <f t="shared" si="61"/>
        <v>414547.36</v>
      </c>
      <c r="O69" s="44"/>
      <c r="P69" s="45"/>
      <c r="Q69" s="45"/>
    </row>
    <row r="70" spans="1:17" x14ac:dyDescent="0.25">
      <c r="A70" s="122"/>
      <c r="B70" s="122"/>
      <c r="C70" s="122"/>
      <c r="D70" s="122"/>
      <c r="E70" s="25"/>
      <c r="F70" s="25"/>
      <c r="G70" s="25"/>
      <c r="H70" s="25"/>
      <c r="I70" s="25"/>
      <c r="J70" s="25"/>
      <c r="K70" s="25"/>
      <c r="L70" s="124">
        <f>L69/J69</f>
        <v>7.5496747759495414E-2</v>
      </c>
      <c r="M70" s="124">
        <f>(M69/J69)</f>
        <v>7.5496747759495414E-2</v>
      </c>
      <c r="N70" s="25"/>
    </row>
    <row r="71" spans="1:17" x14ac:dyDescent="0.25">
      <c r="A71" s="33"/>
      <c r="B71" s="33"/>
      <c r="C71" s="33"/>
      <c r="D71" s="33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1:17" x14ac:dyDescent="0.25">
      <c r="A72" s="33"/>
      <c r="B72" s="33"/>
      <c r="C72" s="33"/>
      <c r="D72" s="33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1:17" x14ac:dyDescent="0.25">
      <c r="A73" s="33"/>
      <c r="B73" s="33"/>
      <c r="C73" s="33"/>
      <c r="D73" s="33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1:17" x14ac:dyDescent="0.25">
      <c r="A74" s="123"/>
      <c r="B74" s="123"/>
      <c r="C74" s="123"/>
      <c r="D74" s="123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1:17" x14ac:dyDescent="0.25">
      <c r="A75" s="120"/>
      <c r="B75" s="120"/>
      <c r="C75" s="120"/>
      <c r="D75" s="25"/>
      <c r="E75" s="26"/>
      <c r="F75" s="26"/>
      <c r="G75" s="26"/>
      <c r="H75" s="27"/>
      <c r="I75" s="27"/>
      <c r="J75" s="28"/>
      <c r="K75" s="27"/>
      <c r="L75" s="27"/>
      <c r="M75" s="26"/>
      <c r="N75" s="26"/>
    </row>
    <row r="76" spans="1:17" ht="12.75" customHeight="1" x14ac:dyDescent="0.25">
      <c r="A76" s="121" t="s">
        <v>5</v>
      </c>
      <c r="B76" s="121"/>
      <c r="C76" s="121"/>
      <c r="D76" s="25"/>
      <c r="E76" s="118" t="s">
        <v>3</v>
      </c>
      <c r="F76" s="118"/>
      <c r="G76" s="118"/>
      <c r="H76" s="118"/>
      <c r="I76" s="118"/>
      <c r="J76" s="28"/>
      <c r="K76" s="118" t="s">
        <v>6</v>
      </c>
      <c r="L76" s="118"/>
      <c r="M76" s="118"/>
      <c r="N76" s="118"/>
      <c r="O76" s="3"/>
      <c r="P76" s="3"/>
      <c r="Q76" s="3"/>
    </row>
    <row r="77" spans="1:17" x14ac:dyDescent="0.25">
      <c r="A77" s="114"/>
      <c r="B77" s="114"/>
      <c r="C77" s="114"/>
      <c r="D77" s="25"/>
      <c r="E77" s="25"/>
      <c r="F77" s="119" t="s">
        <v>4</v>
      </c>
      <c r="G77" s="119"/>
      <c r="H77" s="119"/>
      <c r="I77" s="28"/>
      <c r="J77" s="28"/>
      <c r="K77" s="119" t="s">
        <v>7</v>
      </c>
      <c r="L77" s="119"/>
      <c r="M77" s="119"/>
      <c r="N77" s="119"/>
      <c r="O77" s="3"/>
      <c r="P77" s="3"/>
      <c r="Q77" s="3"/>
    </row>
    <row r="80" spans="1:17" ht="12.75" customHeight="1" x14ac:dyDescent="0.25"/>
    <row r="81" ht="12.75" customHeight="1" x14ac:dyDescent="0.25"/>
  </sheetData>
  <mergeCells count="52">
    <mergeCell ref="A77:C77"/>
    <mergeCell ref="A69:I69"/>
    <mergeCell ref="E76:I76"/>
    <mergeCell ref="F77:H77"/>
    <mergeCell ref="K76:N76"/>
    <mergeCell ref="K77:N77"/>
    <mergeCell ref="A75:C75"/>
    <mergeCell ref="A76:C76"/>
    <mergeCell ref="A70:D70"/>
    <mergeCell ref="A74:D74"/>
    <mergeCell ref="A1:G2"/>
    <mergeCell ref="H1:J2"/>
    <mergeCell ref="K1:N1"/>
    <mergeCell ref="K2:N2"/>
    <mergeCell ref="A3:B3"/>
    <mergeCell ref="C3:D3"/>
    <mergeCell ref="H3:N3"/>
    <mergeCell ref="C4:D4"/>
    <mergeCell ref="E4:G4"/>
    <mergeCell ref="H4:I4"/>
    <mergeCell ref="K4:N4"/>
    <mergeCell ref="B5:I5"/>
    <mergeCell ref="K5:N5"/>
    <mergeCell ref="A67:I67"/>
    <mergeCell ref="K6:N6"/>
    <mergeCell ref="J8:K8"/>
    <mergeCell ref="M8:N8"/>
    <mergeCell ref="J7:L7"/>
    <mergeCell ref="M7:N7"/>
    <mergeCell ref="A27:I27"/>
    <mergeCell ref="A6:I7"/>
    <mergeCell ref="B8:D8"/>
    <mergeCell ref="H8:I8"/>
    <mergeCell ref="A29:A30"/>
    <mergeCell ref="B29:B30"/>
    <mergeCell ref="C29:C30"/>
    <mergeCell ref="D29:G29"/>
    <mergeCell ref="I29:I30"/>
    <mergeCell ref="J9:N9"/>
    <mergeCell ref="A9:A10"/>
    <mergeCell ref="B9:B10"/>
    <mergeCell ref="C9:C10"/>
    <mergeCell ref="D9:G9"/>
    <mergeCell ref="I9:I10"/>
    <mergeCell ref="J29:N29"/>
    <mergeCell ref="A47:I47"/>
    <mergeCell ref="A49:A50"/>
    <mergeCell ref="B49:B50"/>
    <mergeCell ref="C49:C50"/>
    <mergeCell ref="D49:G49"/>
    <mergeCell ref="I49:I50"/>
    <mergeCell ref="J49:N49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horizontalDpi="360" verticalDpi="360" r:id="rId1"/>
  <headerFooter>
    <oddHeader>&amp;F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Table 1</vt:lpstr>
      <vt:lpstr>Plan1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Usuario</cp:lastModifiedBy>
  <cp:lastPrinted>2020-08-14T18:52:41Z</cp:lastPrinted>
  <dcterms:created xsi:type="dcterms:W3CDTF">2020-01-15T12:32:56Z</dcterms:created>
  <dcterms:modified xsi:type="dcterms:W3CDTF">2021-12-27T11:58:02Z</dcterms:modified>
</cp:coreProperties>
</file>