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Botafogo\BM04\"/>
    </mc:Choice>
  </mc:AlternateContent>
  <bookViews>
    <workbookView xWindow="60" yWindow="5685" windowWidth="20325" windowHeight="5235"/>
  </bookViews>
  <sheets>
    <sheet name="BM 04" sheetId="1" r:id="rId1"/>
    <sheet name="MEMORIA DE CALCULO" sheetId="3" r:id="rId2"/>
    <sheet name="RELATÓRIO FOTOGRÁFICO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1">'MEMORIA DE CALCULO'!$A$1:$M$122</definedName>
    <definedName name="_xlnm.Print_Area" localSheetId="2">'RELATÓRIO FOTOGRÁFICO'!$A$1:$M$57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localSheetId="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localSheetId="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localSheetId="1" hidden="1">{#N/A,#N/A,FALSE,"MO (2)"}</definedName>
    <definedName name="quadra2" hidden="1">{#N/A,#N/A,FALSE,"MO (2)"}</definedName>
    <definedName name="Quantidades" localSheetId="1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localSheetId="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localSheetId="1" hidden="1">{#N/A,#N/A,FALSE,"MO (2)"}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1" i="3" l="1"/>
  <c r="J109" i="3"/>
  <c r="J112" i="3" s="1"/>
  <c r="J113" i="3" s="1"/>
  <c r="H106" i="3"/>
  <c r="H105" i="3"/>
  <c r="H104" i="3"/>
  <c r="F96" i="3"/>
  <c r="F97" i="3"/>
  <c r="F98" i="3"/>
  <c r="F99" i="3"/>
  <c r="F100" i="3"/>
  <c r="F101" i="3"/>
  <c r="F95" i="3"/>
  <c r="D71" i="3"/>
  <c r="J73" i="3" s="1"/>
  <c r="J76" i="3" s="1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B17" i="3"/>
  <c r="H17" i="3" s="1"/>
  <c r="B107" i="3" l="1"/>
  <c r="J48" i="3"/>
  <c r="J71" i="1" l="1"/>
  <c r="J70" i="1"/>
  <c r="J170" i="1"/>
  <c r="J163" i="1"/>
  <c r="J85" i="3" l="1"/>
  <c r="J89" i="3" s="1"/>
  <c r="J88" i="3" s="1"/>
  <c r="J61" i="3"/>
  <c r="J64" i="3" s="1"/>
  <c r="J65" i="3" s="1"/>
  <c r="J51" i="3" l="1"/>
  <c r="J40" i="1"/>
  <c r="J172" i="1"/>
  <c r="J171" i="1"/>
  <c r="J166" i="1"/>
  <c r="J167" i="1"/>
  <c r="J168" i="1"/>
  <c r="J165" i="1"/>
  <c r="J158" i="1"/>
  <c r="M14" i="1" l="1"/>
  <c r="J34" i="1" l="1"/>
  <c r="J53" i="1"/>
  <c r="J47" i="1"/>
  <c r="J45" i="1"/>
  <c r="J46" i="1"/>
  <c r="J43" i="1"/>
  <c r="J44" i="1"/>
  <c r="J42" i="1"/>
  <c r="J21" i="1" l="1"/>
  <c r="K87" i="1" l="1"/>
  <c r="J23" i="1" l="1"/>
  <c r="J22" i="1"/>
  <c r="J50" i="1"/>
  <c r="J36" i="1"/>
  <c r="J37" i="1"/>
  <c r="J38" i="1"/>
  <c r="J39" i="1"/>
  <c r="J35" i="1"/>
  <c r="J20" i="1"/>
  <c r="K39" i="1" l="1"/>
  <c r="K38" i="1"/>
  <c r="K37" i="1"/>
  <c r="K36" i="1"/>
  <c r="J26" i="1" l="1"/>
  <c r="L34" i="1"/>
  <c r="A2" i="3" l="1"/>
  <c r="J77" i="3" l="1"/>
  <c r="J52" i="3" l="1"/>
  <c r="M185" i="1"/>
  <c r="L185" i="1"/>
  <c r="J185" i="1"/>
  <c r="M184" i="1"/>
  <c r="L184" i="1"/>
  <c r="J184" i="1"/>
  <c r="M183" i="1"/>
  <c r="L183" i="1"/>
  <c r="J183" i="1"/>
  <c r="M182" i="1"/>
  <c r="L182" i="1"/>
  <c r="J182" i="1"/>
  <c r="M181" i="1"/>
  <c r="L181" i="1"/>
  <c r="J181" i="1"/>
  <c r="M178" i="1"/>
  <c r="M179" i="1" s="1"/>
  <c r="L178" i="1"/>
  <c r="J178" i="1"/>
  <c r="M175" i="1"/>
  <c r="M176" i="1" s="1"/>
  <c r="L175" i="1"/>
  <c r="J175" i="1"/>
  <c r="M172" i="1"/>
  <c r="L172" i="1"/>
  <c r="M171" i="1"/>
  <c r="L171" i="1"/>
  <c r="M170" i="1"/>
  <c r="L170" i="1"/>
  <c r="M168" i="1"/>
  <c r="L168" i="1"/>
  <c r="M167" i="1"/>
  <c r="L167" i="1"/>
  <c r="M166" i="1"/>
  <c r="L166" i="1"/>
  <c r="M165" i="1"/>
  <c r="L165" i="1"/>
  <c r="M163" i="1"/>
  <c r="L163" i="1"/>
  <c r="M162" i="1"/>
  <c r="L162" i="1"/>
  <c r="J162" i="1"/>
  <c r="M161" i="1"/>
  <c r="L161" i="1"/>
  <c r="J161" i="1"/>
  <c r="M160" i="1"/>
  <c r="L160" i="1"/>
  <c r="J160" i="1"/>
  <c r="M159" i="1"/>
  <c r="L159" i="1"/>
  <c r="J159" i="1"/>
  <c r="M158" i="1"/>
  <c r="L158" i="1"/>
  <c r="M157" i="1"/>
  <c r="L157" i="1"/>
  <c r="J157" i="1"/>
  <c r="M156" i="1"/>
  <c r="L156" i="1"/>
  <c r="J156" i="1"/>
  <c r="M154" i="1"/>
  <c r="L154" i="1"/>
  <c r="J154" i="1"/>
  <c r="M153" i="1"/>
  <c r="L153" i="1"/>
  <c r="J153" i="1"/>
  <c r="M152" i="1"/>
  <c r="L152" i="1"/>
  <c r="J152" i="1"/>
  <c r="M150" i="1"/>
  <c r="L150" i="1"/>
  <c r="J150" i="1"/>
  <c r="M149" i="1"/>
  <c r="L149" i="1"/>
  <c r="J149" i="1"/>
  <c r="M148" i="1"/>
  <c r="L148" i="1"/>
  <c r="J148" i="1"/>
  <c r="M147" i="1"/>
  <c r="L147" i="1"/>
  <c r="J147" i="1"/>
  <c r="M146" i="1"/>
  <c r="L146" i="1"/>
  <c r="J146" i="1"/>
  <c r="M145" i="1"/>
  <c r="L145" i="1"/>
  <c r="J145" i="1"/>
  <c r="M144" i="1"/>
  <c r="L144" i="1"/>
  <c r="J144" i="1"/>
  <c r="M143" i="1"/>
  <c r="L143" i="1"/>
  <c r="J143" i="1"/>
  <c r="M142" i="1"/>
  <c r="L142" i="1"/>
  <c r="J142" i="1"/>
  <c r="M141" i="1"/>
  <c r="L141" i="1"/>
  <c r="J141" i="1"/>
  <c r="M140" i="1"/>
  <c r="L140" i="1"/>
  <c r="J140" i="1"/>
  <c r="M139" i="1"/>
  <c r="L139" i="1"/>
  <c r="J139" i="1"/>
  <c r="M138" i="1"/>
  <c r="L138" i="1"/>
  <c r="J138" i="1"/>
  <c r="M137" i="1"/>
  <c r="L137" i="1"/>
  <c r="J137" i="1"/>
  <c r="M136" i="1"/>
  <c r="L136" i="1"/>
  <c r="J136" i="1"/>
  <c r="M135" i="1"/>
  <c r="L135" i="1"/>
  <c r="J135" i="1"/>
  <c r="M131" i="1"/>
  <c r="L131" i="1"/>
  <c r="J131" i="1"/>
  <c r="M130" i="1"/>
  <c r="L130" i="1"/>
  <c r="J130" i="1"/>
  <c r="M129" i="1"/>
  <c r="L129" i="1"/>
  <c r="J129" i="1"/>
  <c r="M127" i="1"/>
  <c r="L127" i="1"/>
  <c r="J127" i="1"/>
  <c r="M126" i="1"/>
  <c r="L126" i="1"/>
  <c r="J126" i="1"/>
  <c r="M125" i="1"/>
  <c r="L125" i="1"/>
  <c r="J125" i="1"/>
  <c r="M124" i="1"/>
  <c r="L124" i="1"/>
  <c r="J124" i="1"/>
  <c r="M123" i="1"/>
  <c r="L123" i="1"/>
  <c r="J123" i="1"/>
  <c r="M122" i="1"/>
  <c r="L122" i="1"/>
  <c r="J122" i="1"/>
  <c r="M121" i="1"/>
  <c r="L121" i="1"/>
  <c r="J121" i="1"/>
  <c r="M120" i="1"/>
  <c r="L120" i="1"/>
  <c r="J120" i="1"/>
  <c r="M119" i="1"/>
  <c r="L119" i="1"/>
  <c r="J119" i="1"/>
  <c r="M118" i="1"/>
  <c r="L118" i="1"/>
  <c r="J118" i="1"/>
  <c r="M117" i="1"/>
  <c r="L117" i="1"/>
  <c r="J117" i="1"/>
  <c r="M116" i="1"/>
  <c r="L116" i="1"/>
  <c r="J116" i="1"/>
  <c r="M115" i="1"/>
  <c r="L115" i="1"/>
  <c r="J115" i="1"/>
  <c r="M114" i="1"/>
  <c r="L114" i="1"/>
  <c r="J114" i="1"/>
  <c r="M113" i="1"/>
  <c r="L113" i="1"/>
  <c r="J113" i="1"/>
  <c r="M112" i="1"/>
  <c r="L112" i="1"/>
  <c r="J112" i="1"/>
  <c r="M111" i="1"/>
  <c r="L111" i="1"/>
  <c r="J111" i="1"/>
  <c r="M108" i="1"/>
  <c r="L108" i="1"/>
  <c r="J108" i="1"/>
  <c r="M107" i="1"/>
  <c r="L107" i="1"/>
  <c r="J107" i="1"/>
  <c r="M106" i="1"/>
  <c r="L106" i="1"/>
  <c r="J106" i="1"/>
  <c r="M104" i="1"/>
  <c r="L104" i="1"/>
  <c r="J104" i="1"/>
  <c r="M103" i="1"/>
  <c r="L103" i="1"/>
  <c r="J103" i="1"/>
  <c r="M102" i="1"/>
  <c r="L102" i="1"/>
  <c r="J102" i="1"/>
  <c r="M101" i="1"/>
  <c r="L101" i="1"/>
  <c r="J101" i="1"/>
  <c r="M100" i="1"/>
  <c r="L100" i="1"/>
  <c r="J100" i="1"/>
  <c r="M99" i="1"/>
  <c r="L99" i="1"/>
  <c r="J99" i="1"/>
  <c r="M97" i="1"/>
  <c r="L97" i="1"/>
  <c r="J97" i="1"/>
  <c r="M96" i="1"/>
  <c r="L96" i="1"/>
  <c r="J96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J91" i="1"/>
  <c r="M87" i="1"/>
  <c r="L87" i="1"/>
  <c r="M86" i="1"/>
  <c r="L86" i="1"/>
  <c r="J86" i="1"/>
  <c r="M85" i="1"/>
  <c r="L85" i="1"/>
  <c r="J85" i="1"/>
  <c r="M83" i="1"/>
  <c r="L83" i="1"/>
  <c r="J83" i="1"/>
  <c r="M82" i="1"/>
  <c r="L82" i="1"/>
  <c r="J82" i="1"/>
  <c r="M81" i="1"/>
  <c r="L81" i="1"/>
  <c r="J81" i="1"/>
  <c r="M80" i="1"/>
  <c r="L80" i="1"/>
  <c r="J80" i="1"/>
  <c r="M79" i="1"/>
  <c r="L79" i="1"/>
  <c r="J79" i="1"/>
  <c r="M77" i="1"/>
  <c r="L77" i="1"/>
  <c r="J77" i="1"/>
  <c r="M76" i="1"/>
  <c r="L76" i="1"/>
  <c r="J76" i="1"/>
  <c r="M75" i="1"/>
  <c r="L75" i="1"/>
  <c r="J75" i="1"/>
  <c r="M74" i="1"/>
  <c r="L74" i="1"/>
  <c r="J74" i="1"/>
  <c r="M73" i="1"/>
  <c r="L73" i="1"/>
  <c r="J73" i="1"/>
  <c r="M72" i="1"/>
  <c r="L72" i="1"/>
  <c r="J72" i="1"/>
  <c r="M71" i="1"/>
  <c r="L71" i="1"/>
  <c r="M70" i="1"/>
  <c r="L70" i="1"/>
  <c r="M66" i="1"/>
  <c r="L66" i="1"/>
  <c r="J66" i="1"/>
  <c r="M65" i="1"/>
  <c r="L65" i="1"/>
  <c r="J65" i="1"/>
  <c r="M64" i="1"/>
  <c r="L64" i="1"/>
  <c r="J64" i="1"/>
  <c r="M63" i="1"/>
  <c r="L63" i="1"/>
  <c r="J63" i="1"/>
  <c r="M62" i="1"/>
  <c r="L62" i="1"/>
  <c r="J62" i="1"/>
  <c r="M61" i="1"/>
  <c r="L61" i="1"/>
  <c r="J61" i="1"/>
  <c r="M60" i="1"/>
  <c r="L60" i="1"/>
  <c r="J60" i="1"/>
  <c r="M59" i="1"/>
  <c r="L59" i="1"/>
  <c r="J59" i="1"/>
  <c r="M58" i="1"/>
  <c r="L58" i="1"/>
  <c r="J58" i="1"/>
  <c r="M57" i="1"/>
  <c r="L57" i="1"/>
  <c r="J57" i="1"/>
  <c r="M54" i="1"/>
  <c r="L54" i="1"/>
  <c r="J54" i="1"/>
  <c r="M53" i="1"/>
  <c r="L53" i="1"/>
  <c r="M50" i="1"/>
  <c r="M51" i="1" s="1"/>
  <c r="L50" i="1"/>
  <c r="L51" i="1" s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J41" i="1"/>
  <c r="M40" i="1"/>
  <c r="L40" i="1"/>
  <c r="M39" i="1"/>
  <c r="L39" i="1"/>
  <c r="N39" i="1"/>
  <c r="M38" i="1"/>
  <c r="L38" i="1"/>
  <c r="N38" i="1"/>
  <c r="M37" i="1"/>
  <c r="L37" i="1"/>
  <c r="N37" i="1"/>
  <c r="M36" i="1"/>
  <c r="L36" i="1"/>
  <c r="N36" i="1"/>
  <c r="M35" i="1"/>
  <c r="L35" i="1"/>
  <c r="M34" i="1"/>
  <c r="M31" i="1"/>
  <c r="L31" i="1"/>
  <c r="J31" i="1"/>
  <c r="N31" i="1" s="1"/>
  <c r="M30" i="1"/>
  <c r="L30" i="1"/>
  <c r="J30" i="1"/>
  <c r="N30" i="1" s="1"/>
  <c r="M29" i="1"/>
  <c r="L29" i="1"/>
  <c r="J29" i="1"/>
  <c r="N29" i="1" s="1"/>
  <c r="M28" i="1"/>
  <c r="L28" i="1"/>
  <c r="J28" i="1"/>
  <c r="N28" i="1" s="1"/>
  <c r="M27" i="1"/>
  <c r="L27" i="1"/>
  <c r="J27" i="1"/>
  <c r="N27" i="1" s="1"/>
  <c r="M26" i="1"/>
  <c r="L26" i="1"/>
  <c r="N26" i="1"/>
  <c r="M23" i="1"/>
  <c r="L23" i="1"/>
  <c r="N23" i="1"/>
  <c r="M22" i="1"/>
  <c r="L22" i="1"/>
  <c r="N22" i="1"/>
  <c r="M21" i="1"/>
  <c r="L21" i="1"/>
  <c r="N21" i="1"/>
  <c r="M20" i="1"/>
  <c r="L20" i="1"/>
  <c r="M17" i="1"/>
  <c r="L17" i="1"/>
  <c r="N17" i="1"/>
  <c r="M16" i="1"/>
  <c r="L16" i="1"/>
  <c r="J16" i="1"/>
  <c r="N16" i="1" s="1"/>
  <c r="M15" i="1"/>
  <c r="L15" i="1"/>
  <c r="J15" i="1"/>
  <c r="N15" i="1" s="1"/>
  <c r="O38" i="1" l="1"/>
  <c r="O39" i="1"/>
  <c r="O36" i="1"/>
  <c r="L48" i="1"/>
  <c r="O22" i="1"/>
  <c r="O21" i="1"/>
  <c r="O29" i="1"/>
  <c r="O26" i="1"/>
  <c r="N100" i="1"/>
  <c r="O100" i="1" s="1"/>
  <c r="K100" i="1"/>
  <c r="N127" i="1"/>
  <c r="O127" i="1" s="1"/>
  <c r="K127" i="1"/>
  <c r="N139" i="1"/>
  <c r="O139" i="1" s="1"/>
  <c r="K139" i="1"/>
  <c r="N147" i="1"/>
  <c r="O147" i="1" s="1"/>
  <c r="K147" i="1"/>
  <c r="N181" i="1"/>
  <c r="O181" i="1" s="1"/>
  <c r="K181" i="1"/>
  <c r="N43" i="1"/>
  <c r="O43" i="1" s="1"/>
  <c r="K43" i="1"/>
  <c r="N65" i="1"/>
  <c r="O65" i="1" s="1"/>
  <c r="K65" i="1"/>
  <c r="N74" i="1"/>
  <c r="O74" i="1" s="1"/>
  <c r="K74" i="1"/>
  <c r="N82" i="1"/>
  <c r="O82" i="1" s="1"/>
  <c r="K82" i="1"/>
  <c r="L109" i="1"/>
  <c r="N160" i="1"/>
  <c r="O160" i="1" s="1"/>
  <c r="K160" i="1"/>
  <c r="N184" i="1"/>
  <c r="O184" i="1" s="1"/>
  <c r="K184" i="1"/>
  <c r="L32" i="1"/>
  <c r="O27" i="1"/>
  <c r="N60" i="1"/>
  <c r="O60" i="1" s="1"/>
  <c r="K60" i="1"/>
  <c r="N77" i="1"/>
  <c r="O77" i="1" s="1"/>
  <c r="K77" i="1"/>
  <c r="N86" i="1"/>
  <c r="O86" i="1" s="1"/>
  <c r="K86" i="1"/>
  <c r="N97" i="1"/>
  <c r="O97" i="1" s="1"/>
  <c r="K97" i="1"/>
  <c r="N107" i="1"/>
  <c r="O107" i="1" s="1"/>
  <c r="K107" i="1"/>
  <c r="N117" i="1"/>
  <c r="O117" i="1" s="1"/>
  <c r="K117" i="1"/>
  <c r="N125" i="1"/>
  <c r="O125" i="1" s="1"/>
  <c r="K125" i="1"/>
  <c r="N137" i="1"/>
  <c r="K137" i="1"/>
  <c r="N145" i="1"/>
  <c r="O145" i="1" s="1"/>
  <c r="K145" i="1"/>
  <c r="N154" i="1"/>
  <c r="O154" i="1" s="1"/>
  <c r="K154" i="1"/>
  <c r="N163" i="1"/>
  <c r="O163" i="1" s="1"/>
  <c r="K163" i="1"/>
  <c r="N175" i="1"/>
  <c r="N176" i="1" s="1"/>
  <c r="K175" i="1"/>
  <c r="N62" i="1"/>
  <c r="O62" i="1" s="1"/>
  <c r="K62" i="1"/>
  <c r="N79" i="1"/>
  <c r="O79" i="1" s="1"/>
  <c r="K79" i="1"/>
  <c r="N91" i="1"/>
  <c r="O91" i="1" s="1"/>
  <c r="K91" i="1"/>
  <c r="N111" i="1"/>
  <c r="O111" i="1" s="1"/>
  <c r="K111" i="1"/>
  <c r="N119" i="1"/>
  <c r="O119" i="1" s="1"/>
  <c r="K119" i="1"/>
  <c r="N157" i="1"/>
  <c r="O157" i="1" s="1"/>
  <c r="K157" i="1"/>
  <c r="N57" i="1"/>
  <c r="O57" i="1" s="1"/>
  <c r="K57" i="1"/>
  <c r="N94" i="1"/>
  <c r="O94" i="1" s="1"/>
  <c r="K94" i="1"/>
  <c r="N103" i="1"/>
  <c r="O103" i="1" s="1"/>
  <c r="K103" i="1"/>
  <c r="N114" i="1"/>
  <c r="O114" i="1" s="1"/>
  <c r="K114" i="1"/>
  <c r="N122" i="1"/>
  <c r="O122" i="1" s="1"/>
  <c r="K122" i="1"/>
  <c r="N131" i="1"/>
  <c r="O131" i="1" s="1"/>
  <c r="K131" i="1"/>
  <c r="N142" i="1"/>
  <c r="O142" i="1" s="1"/>
  <c r="K142" i="1"/>
  <c r="N150" i="1"/>
  <c r="O150" i="1" s="1"/>
  <c r="K150" i="1"/>
  <c r="N170" i="1"/>
  <c r="O170" i="1" s="1"/>
  <c r="K170" i="1"/>
  <c r="L18" i="1"/>
  <c r="L24" i="1"/>
  <c r="O23" i="1"/>
  <c r="O30" i="1"/>
  <c r="N41" i="1"/>
  <c r="O41" i="1" s="1"/>
  <c r="K41" i="1"/>
  <c r="M67" i="1"/>
  <c r="N63" i="1"/>
  <c r="O63" i="1" s="1"/>
  <c r="K63" i="1"/>
  <c r="N72" i="1"/>
  <c r="O72" i="1" s="1"/>
  <c r="K72" i="1"/>
  <c r="N80" i="1"/>
  <c r="O80" i="1" s="1"/>
  <c r="K80" i="1"/>
  <c r="N92" i="1"/>
  <c r="O92" i="1" s="1"/>
  <c r="K92" i="1"/>
  <c r="N101" i="1"/>
  <c r="O101" i="1" s="1"/>
  <c r="K101" i="1"/>
  <c r="N112" i="1"/>
  <c r="O112" i="1" s="1"/>
  <c r="K112" i="1"/>
  <c r="N120" i="1"/>
  <c r="O120" i="1" s="1"/>
  <c r="K120" i="1"/>
  <c r="N129" i="1"/>
  <c r="O129" i="1" s="1"/>
  <c r="K129" i="1"/>
  <c r="O137" i="1"/>
  <c r="N140" i="1"/>
  <c r="O140" i="1" s="1"/>
  <c r="K140" i="1"/>
  <c r="N148" i="1"/>
  <c r="O148" i="1" s="1"/>
  <c r="K148" i="1"/>
  <c r="N158" i="1"/>
  <c r="O158" i="1" s="1"/>
  <c r="K158" i="1"/>
  <c r="N167" i="1"/>
  <c r="O167" i="1" s="1"/>
  <c r="K167" i="1"/>
  <c r="L176" i="1"/>
  <c r="N182" i="1"/>
  <c r="O182" i="1" s="1"/>
  <c r="K182" i="1"/>
  <c r="N166" i="1"/>
  <c r="O166" i="1" s="1"/>
  <c r="K166" i="1"/>
  <c r="N44" i="1"/>
  <c r="O44" i="1" s="1"/>
  <c r="K44" i="1"/>
  <c r="N171" i="1"/>
  <c r="O171" i="1" s="1"/>
  <c r="K171" i="1"/>
  <c r="N185" i="1"/>
  <c r="K185" i="1"/>
  <c r="N47" i="1"/>
  <c r="O47" i="1" s="1"/>
  <c r="K47" i="1"/>
  <c r="O87" i="1"/>
  <c r="M109" i="1"/>
  <c r="N99" i="1"/>
  <c r="O99" i="1" s="1"/>
  <c r="K99" i="1"/>
  <c r="N108" i="1"/>
  <c r="O108" i="1" s="1"/>
  <c r="K108" i="1"/>
  <c r="N118" i="1"/>
  <c r="O118" i="1" s="1"/>
  <c r="K118" i="1"/>
  <c r="N126" i="1"/>
  <c r="O126" i="1" s="1"/>
  <c r="K126" i="1"/>
  <c r="N138" i="1"/>
  <c r="K138" i="1"/>
  <c r="N146" i="1"/>
  <c r="O146" i="1" s="1"/>
  <c r="K146" i="1"/>
  <c r="N156" i="1"/>
  <c r="O156" i="1" s="1"/>
  <c r="K156" i="1"/>
  <c r="N165" i="1"/>
  <c r="O165" i="1" s="1"/>
  <c r="K165" i="1"/>
  <c r="N178" i="1"/>
  <c r="N179" i="1" s="1"/>
  <c r="K178" i="1"/>
  <c r="N40" i="1"/>
  <c r="O40" i="1" s="1"/>
  <c r="K40" i="1"/>
  <c r="N95" i="1"/>
  <c r="O95" i="1" s="1"/>
  <c r="K95" i="1"/>
  <c r="N104" i="1"/>
  <c r="O104" i="1" s="1"/>
  <c r="K104" i="1"/>
  <c r="N115" i="1"/>
  <c r="O115" i="1" s="1"/>
  <c r="K115" i="1"/>
  <c r="N123" i="1"/>
  <c r="O123" i="1" s="1"/>
  <c r="K123" i="1"/>
  <c r="N135" i="1"/>
  <c r="O135" i="1" s="1"/>
  <c r="K135" i="1"/>
  <c r="N143" i="1"/>
  <c r="O143" i="1" s="1"/>
  <c r="K143" i="1"/>
  <c r="O28" i="1"/>
  <c r="N61" i="1"/>
  <c r="O61" i="1" s="1"/>
  <c r="K61" i="1"/>
  <c r="O31" i="1"/>
  <c r="N54" i="1"/>
  <c r="O54" i="1" s="1"/>
  <c r="K54" i="1"/>
  <c r="N64" i="1"/>
  <c r="O64" i="1" s="1"/>
  <c r="K64" i="1"/>
  <c r="N73" i="1"/>
  <c r="O73" i="1" s="1"/>
  <c r="K73" i="1"/>
  <c r="N81" i="1"/>
  <c r="O81" i="1" s="1"/>
  <c r="K81" i="1"/>
  <c r="N93" i="1"/>
  <c r="O93" i="1" s="1"/>
  <c r="K93" i="1"/>
  <c r="N102" i="1"/>
  <c r="O102" i="1" s="1"/>
  <c r="K102" i="1"/>
  <c r="N113" i="1"/>
  <c r="O113" i="1" s="1"/>
  <c r="K113" i="1"/>
  <c r="N121" i="1"/>
  <c r="O121" i="1" s="1"/>
  <c r="K121" i="1"/>
  <c r="N130" i="1"/>
  <c r="O130" i="1" s="1"/>
  <c r="K130" i="1"/>
  <c r="N141" i="1"/>
  <c r="O141" i="1" s="1"/>
  <c r="K141" i="1"/>
  <c r="N149" i="1"/>
  <c r="O149" i="1" s="1"/>
  <c r="K149" i="1"/>
  <c r="N159" i="1"/>
  <c r="O159" i="1" s="1"/>
  <c r="K159" i="1"/>
  <c r="N168" i="1"/>
  <c r="O168" i="1" s="1"/>
  <c r="K168" i="1"/>
  <c r="L179" i="1"/>
  <c r="N183" i="1"/>
  <c r="O183" i="1" s="1"/>
  <c r="K183" i="1"/>
  <c r="N58" i="1"/>
  <c r="O58" i="1" s="1"/>
  <c r="K58" i="1"/>
  <c r="N66" i="1"/>
  <c r="O66" i="1" s="1"/>
  <c r="K66" i="1"/>
  <c r="N75" i="1"/>
  <c r="O75" i="1" s="1"/>
  <c r="K75" i="1"/>
  <c r="N83" i="1"/>
  <c r="O83" i="1" s="1"/>
  <c r="K83" i="1"/>
  <c r="N152" i="1"/>
  <c r="O152" i="1" s="1"/>
  <c r="K152" i="1"/>
  <c r="N161" i="1"/>
  <c r="O161" i="1" s="1"/>
  <c r="K161" i="1"/>
  <c r="O37" i="1"/>
  <c r="N45" i="1"/>
  <c r="O45" i="1" s="1"/>
  <c r="K45" i="1"/>
  <c r="L55" i="1"/>
  <c r="N59" i="1"/>
  <c r="O59" i="1" s="1"/>
  <c r="K59" i="1"/>
  <c r="N76" i="1"/>
  <c r="O76" i="1" s="1"/>
  <c r="K76" i="1"/>
  <c r="N85" i="1"/>
  <c r="O85" i="1" s="1"/>
  <c r="K85" i="1"/>
  <c r="N96" i="1"/>
  <c r="O96" i="1" s="1"/>
  <c r="K96" i="1"/>
  <c r="N106" i="1"/>
  <c r="O106" i="1" s="1"/>
  <c r="K106" i="1"/>
  <c r="N116" i="1"/>
  <c r="O116" i="1" s="1"/>
  <c r="K116" i="1"/>
  <c r="N124" i="1"/>
  <c r="O124" i="1" s="1"/>
  <c r="K124" i="1"/>
  <c r="N136" i="1"/>
  <c r="O136" i="1" s="1"/>
  <c r="K136" i="1"/>
  <c r="N144" i="1"/>
  <c r="O144" i="1" s="1"/>
  <c r="K144" i="1"/>
  <c r="N153" i="1"/>
  <c r="O153" i="1" s="1"/>
  <c r="K153" i="1"/>
  <c r="N162" i="1"/>
  <c r="O162" i="1" s="1"/>
  <c r="K162" i="1"/>
  <c r="N172" i="1"/>
  <c r="O172" i="1" s="1"/>
  <c r="K172" i="1"/>
  <c r="N70" i="1"/>
  <c r="K70" i="1"/>
  <c r="N71" i="1"/>
  <c r="O71" i="1" s="1"/>
  <c r="K71" i="1"/>
  <c r="N53" i="1"/>
  <c r="O53" i="1" s="1"/>
  <c r="K53" i="1"/>
  <c r="N46" i="1"/>
  <c r="O46" i="1" s="1"/>
  <c r="K46" i="1"/>
  <c r="N42" i="1"/>
  <c r="O42" i="1" s="1"/>
  <c r="K42" i="1"/>
  <c r="N35" i="1"/>
  <c r="O35" i="1" s="1"/>
  <c r="K35" i="1"/>
  <c r="N34" i="1"/>
  <c r="O34" i="1" s="1"/>
  <c r="K34" i="1"/>
  <c r="N20" i="1"/>
  <c r="O20" i="1" s="1"/>
  <c r="K20" i="1"/>
  <c r="N50" i="1"/>
  <c r="K50" i="1"/>
  <c r="M24" i="1"/>
  <c r="M32" i="1"/>
  <c r="L88" i="1"/>
  <c r="L132" i="1"/>
  <c r="M55" i="1"/>
  <c r="M88" i="1"/>
  <c r="L173" i="1"/>
  <c r="L186" i="1"/>
  <c r="L67" i="1"/>
  <c r="M132" i="1"/>
  <c r="M173" i="1"/>
  <c r="M186" i="1"/>
  <c r="M48" i="1"/>
  <c r="N32" i="1"/>
  <c r="N18" i="1"/>
  <c r="O52" i="1" l="1"/>
  <c r="N186" i="1"/>
  <c r="O19" i="1"/>
  <c r="L187" i="1"/>
  <c r="O178" i="1"/>
  <c r="O177" i="1" s="1"/>
  <c r="O185" i="1"/>
  <c r="O180" i="1" s="1"/>
  <c r="O175" i="1"/>
  <c r="O174" i="1" s="1"/>
  <c r="O25" i="1"/>
  <c r="N109" i="1"/>
  <c r="N173" i="1"/>
  <c r="O89" i="1"/>
  <c r="N55" i="1"/>
  <c r="O70" i="1"/>
  <c r="O68" i="1" s="1"/>
  <c r="N88" i="1"/>
  <c r="O110" i="1"/>
  <c r="O56" i="1"/>
  <c r="N67" i="1"/>
  <c r="N132" i="1"/>
  <c r="O138" i="1"/>
  <c r="O133" i="1" s="1"/>
  <c r="O33" i="1"/>
  <c r="N48" i="1"/>
  <c r="N24" i="1"/>
  <c r="N51" i="1"/>
  <c r="O50" i="1"/>
  <c r="O49" i="1" s="1"/>
  <c r="M187" i="1"/>
  <c r="N187" i="1" l="1"/>
  <c r="O187" i="1"/>
  <c r="M188" i="1"/>
  <c r="J2" i="1"/>
  <c r="N7" i="1" l="1"/>
  <c r="N8" i="1" s="1"/>
  <c r="N188" i="1"/>
</calcChain>
</file>

<file path=xl/sharedStrings.xml><?xml version="1.0" encoding="utf-8"?>
<sst xmlns="http://schemas.openxmlformats.org/spreadsheetml/2006/main" count="774" uniqueCount="432">
  <si>
    <t>QUANTIDADE</t>
  </si>
  <si>
    <t>FINANCEIRO</t>
  </si>
  <si>
    <t>UNID.</t>
  </si>
  <si>
    <t>VALOR UNIT.</t>
  </si>
  <si>
    <t>ITEM</t>
  </si>
  <si>
    <t>DESCRIÇÃO DOS SERVIÇOS</t>
  </si>
  <si>
    <t>MOBILIZAÇÃO - CANTEIRO DE OBRAS - DEMOLIÇÕES</t>
  </si>
  <si>
    <t>1.1</t>
  </si>
  <si>
    <t>Placa de obra em chapa de aço galvanizado - padrão ministerio da saude - 1,50 x 3,00m</t>
  </si>
  <si>
    <t>m²</t>
  </si>
  <si>
    <t>1.2</t>
  </si>
  <si>
    <t>Locação convencional de obra, através de gabarito de tábuas corridas pontaletadas a cada 1,50m</t>
  </si>
  <si>
    <t>1.3</t>
  </si>
  <si>
    <t>Capina e limpeza manual de terreno</t>
  </si>
  <si>
    <t>MOVIMENTO DE TERRA</t>
  </si>
  <si>
    <t>2.1</t>
  </si>
  <si>
    <t>Escavação mecanizada de vala com prof. Até 1,5 m(média entre montante e jusante/uma composição por trecho), com escavadeira hidráulica (0,8 m³/111 hp), larg. De 1,5m a 2,5 m, em solo de 1a categoria, locais com baixo nível de interferência.</t>
  </si>
  <si>
    <t>m³</t>
  </si>
  <si>
    <t>2.2</t>
  </si>
  <si>
    <t>2.3</t>
  </si>
  <si>
    <t>Carga manual de entulho em caminhao basculante 6 m³</t>
  </si>
  <si>
    <t>2.4</t>
  </si>
  <si>
    <t>Transporte de entulho com caminhao basculante 6 m³, rodovia pavimentada</t>
  </si>
  <si>
    <t>m</t>
  </si>
  <si>
    <t>COBERTURA</t>
  </si>
  <si>
    <t>3.1</t>
  </si>
  <si>
    <t>Trama de madeira composta por ripas, caibros e terças para telhados de mais de 2 águas para telha de encaixe de cerâmica ou de concreto, incluso transporte vertical</t>
  </si>
  <si>
    <t>3.2</t>
  </si>
  <si>
    <t>Telhamento com telha cerâmica de encaixe, tipo francesa, com mais de 2 águas, incluso transporte vertical</t>
  </si>
  <si>
    <t>3.3</t>
  </si>
  <si>
    <t>Cumeeira e espigão para telha cerâmica emboçada com argamassa traço 1:2:9 (cimento, cal e areia), para telhados com mais de 2 águas, incluso transporte vertical</t>
  </si>
  <si>
    <t>3.4</t>
  </si>
  <si>
    <t>Calha em chapa de aço galvanizado número 24, desenvolvimento de 50 cm,incluso transporte vertical.</t>
  </si>
  <si>
    <t>3.5</t>
  </si>
  <si>
    <t>Rufo em chapa de aço galvanizado número 24, corte de 25 cm, incluso transporte vertical.</t>
  </si>
  <si>
    <t>3.6</t>
  </si>
  <si>
    <t>Cobertura em policarbonato, inclusive Estrutura metálica</t>
  </si>
  <si>
    <t>FUNDAÇÃO E ESTRUTURA</t>
  </si>
  <si>
    <t>4.1</t>
  </si>
  <si>
    <t>Concreto magro para lastro, traço 1:4,5:4,5 (cimento/ areia média/ brita 1) - preparo mecânico com betoneira 400 l</t>
  </si>
  <si>
    <t>4.2</t>
  </si>
  <si>
    <t>Embasamento c/pedra argamassada utilizando arg.cim/areia 1:4</t>
  </si>
  <si>
    <t>4.3</t>
  </si>
  <si>
    <t>4.4</t>
  </si>
  <si>
    <t>Armação aço ca-50, diam. 6,3 (1/4) à 12,5mm(1/2) - fornecimento/ corte(perda de 10%) / dobra / colocação</t>
  </si>
  <si>
    <t>kg</t>
  </si>
  <si>
    <t>4.5</t>
  </si>
  <si>
    <t>Armação de aço ca-60 diam. 3,4 a 6,0mm - fornecimento / corte (c/perda de 10%) / dobra / colocação.</t>
  </si>
  <si>
    <t>4.6</t>
  </si>
  <si>
    <t>Concreto fck = 30mpa, traço 1:2,1:2,5 (cimento/ areia média/ brita 1) - preparo mecânico com betoneira 400 l</t>
  </si>
  <si>
    <t>4.7</t>
  </si>
  <si>
    <t>Laje pre-moldada p/forro, sobrecarga 100kg/m², vãos ate 3,50m/e=8cm, c/lajotas e cap.c/conc fck=20MPa, 3cm, inter-eixo 38cm, c/escoramento (reapr.3x) e ferragem negativa</t>
  </si>
  <si>
    <t>4.8</t>
  </si>
  <si>
    <t>Laje pré-moldada p/piso, sobrecarga 200kg/m2, vãos até 3,50m/e=8cm, c/lajotas e cap.c/conc FCK=20mpa, 4cm, inter-eixo 38cm, c/escoramento (reapr.3x) e ferragem negativa.</t>
  </si>
  <si>
    <t>4.9</t>
  </si>
  <si>
    <t>Verga pré-moldada para janelas com até 1,5 m de vão</t>
  </si>
  <si>
    <t>4.10</t>
  </si>
  <si>
    <t>Verga pré-moldada para janelas com mais de 1,5 m de vão</t>
  </si>
  <si>
    <t>4.11</t>
  </si>
  <si>
    <t>Verga pré-moldada para portas com até 1,5 m de vão</t>
  </si>
  <si>
    <t>4.12</t>
  </si>
  <si>
    <t>Verga pré-moldada para portas com mais de 1,5 m de vão</t>
  </si>
  <si>
    <t>4.13</t>
  </si>
  <si>
    <t>Contraverga pré-moldada para vãos com até 1,5 m de comprimento</t>
  </si>
  <si>
    <t>4.14</t>
  </si>
  <si>
    <t>ALVENARIA - VEDAÇÃO</t>
  </si>
  <si>
    <t>5.1</t>
  </si>
  <si>
    <t>Alvenaria de vedação de blocos cerâmicos furados na horizontal de 9x19x19cm (espessura 9cm) de paredes com área líquida maior ou igual a 6m² com vãos e argamassa de assentamento com preparo em betoneira.</t>
  </si>
  <si>
    <t>IMPERMEABILIZAÇÃO</t>
  </si>
  <si>
    <t>6.1</t>
  </si>
  <si>
    <t>Impermeabilização de estruturas enterradas, com tinta asfáltica, duas demãos</t>
  </si>
  <si>
    <t>6.2</t>
  </si>
  <si>
    <t>Impermeabilização de superfície com manta asfáltica (com polímeros tipo app), e=3 mm</t>
  </si>
  <si>
    <t>PAVIMENTAÇÃO</t>
  </si>
  <si>
    <t>7.1</t>
  </si>
  <si>
    <t>Contrapiso em argamassa traço 1:4 (cimento e areia), preparo manual, aplicado em áreas secas sobre laje, aderido, espessura 2cm</t>
  </si>
  <si>
    <t>7.2</t>
  </si>
  <si>
    <t>Execução de passeio (calçada) ou piso de concreto com concreto moldado in loco, feito em obra, acabamento convencional, espessura 6 cm, armado</t>
  </si>
  <si>
    <t>7.3</t>
  </si>
  <si>
    <t>Execução de pavimento em piso intertravado, com bloco pisograma de 35x 25 cm, espessura 6 cm.</t>
  </si>
  <si>
    <t>7.4</t>
  </si>
  <si>
    <t>7.5</t>
  </si>
  <si>
    <t>Guia (meio-fio) concreto, moldada in loco em trecho reto com extrusora, 11,5 cm base x 22 cm altura.</t>
  </si>
  <si>
    <t>7.6</t>
  </si>
  <si>
    <t>Execução de sarjeta de concreto feito na obra, moldada in loco em trecho reto, 30cm base x 15cm altura</t>
  </si>
  <si>
    <t>7.7</t>
  </si>
  <si>
    <t>Revestimento cerâmico para piso com placas tipo grês de dimensões 45x45 cm aplicada em ambientes de área entre 5m² e 10m²</t>
  </si>
  <si>
    <t>7.8</t>
  </si>
  <si>
    <t>Rodapé cerâmico de 7cm de altura com placas tipo grês de dimensões 45x45cm</t>
  </si>
  <si>
    <t>7.9</t>
  </si>
  <si>
    <t>Soleira / tabeira em marmore branco comum, polido, largura 5 cm, espessura 2 cm, assentada com argamassa colante</t>
  </si>
  <si>
    <t>7.10</t>
  </si>
  <si>
    <t>Piso tátil direcional e de alerta, em concreto colorido, p/deficientes visuais, dimensões 25x25cm, aplicado com argamassa industrializada ac-ii, rejuntado, exclusive regularização de base</t>
  </si>
  <si>
    <t>08</t>
  </si>
  <si>
    <t>REVESTIMENTO</t>
  </si>
  <si>
    <t>PAREDE</t>
  </si>
  <si>
    <t>8.1</t>
  </si>
  <si>
    <t>Chapisco aplicado tanto em pilares e vigas de concreto como em alvenarias de paredes internas, com colher de pedreiro. Argamassa traço 1:3 com preparo em betoneira 400l</t>
  </si>
  <si>
    <t>8.2</t>
  </si>
  <si>
    <t>Massa única, para recebimento de pintura, em argamassa traço 1:2:8, preparo mecânico com betoneira 400l, aplicada manualmente em faces internas de paredes de ambientes com área menor que 10m², espessura de 20mm, com execução de taliscas.</t>
  </si>
  <si>
    <t>8.3</t>
  </si>
  <si>
    <t xml:space="preserve">Emboço, para recebimento de cerâmica, em argamassa traço 1:2:8, preparo mecânico com betoneira 400l, aplicado manualmente em faces internas de paredes de ambientes com área maior que 10m²  </t>
  </si>
  <si>
    <t>8.4</t>
  </si>
  <si>
    <t>Revestimento cerâmico para paredes internas com placas tipo grês ou semi-grês de dimensões 20x20 cm aplicadas em ambientes de área maior que 5 m² na altura inteira das paredes.</t>
  </si>
  <si>
    <t>8.5</t>
  </si>
  <si>
    <t>Aplicação e lixamento de massa látex em paredes, duas demãos</t>
  </si>
  <si>
    <t>8.6</t>
  </si>
  <si>
    <t>Aplicação manual de pintura com tinta látex acrílica em paredes, duas demãos.</t>
  </si>
  <si>
    <t>8.7</t>
  </si>
  <si>
    <t>Peitoril em marmore branco, largura de 15cm, assentado com argamassa traco 1:4 (cimento e areia media), preparo manual da argamassa.</t>
  </si>
  <si>
    <t>8.8</t>
  </si>
  <si>
    <t>Aplicação manual de pintura com tinta texturizada acrílica em paredes externas de casas, duas cores.</t>
  </si>
  <si>
    <t>TETO</t>
  </si>
  <si>
    <t>8.10</t>
  </si>
  <si>
    <t>Chapisco aplicado no teto, com rolo para textura acrílica. Argamassa traço 1:4 e emulsão polimérica (adesivo) com preparo em betoneira 400l.</t>
  </si>
  <si>
    <t>8.11</t>
  </si>
  <si>
    <t>Massa única, para recebimento de pintura, em argamassa traço 1:2:8, preparo mecânico com betoneira 400l, aplicada manualmente em teto, espessura de 10mm, com execução de taliscas.</t>
  </si>
  <si>
    <t>8.12</t>
  </si>
  <si>
    <t>Aplicação e lixamento de massa látex em teto, duas demãos.</t>
  </si>
  <si>
    <t>8.13</t>
  </si>
  <si>
    <t>Aplicação manual de pintura com tinta látex PVA em teto, duas demãos.</t>
  </si>
  <si>
    <t>8.14</t>
  </si>
  <si>
    <t>Forro em placas de gesso, para ambientes comerciais.</t>
  </si>
  <si>
    <t>MURO DE FECHAMENTO DO RESERV. REAPROVEITAMENTO DE ÁGUA</t>
  </si>
  <si>
    <t>8.15</t>
  </si>
  <si>
    <t>Chapisco aplicado tanto em pilares e vigas de concreto como em alvenaria de fachada sem presença de vãos, com colher de pedreiro. Argamassa traço 1:3 com preparo em betoneira 400l.</t>
  </si>
  <si>
    <t>8.16</t>
  </si>
  <si>
    <t>Emboço ou massa única em argamassa traço 1:2:8, preparo mecânico com betoneira 400 l, aplicada manualmente em panos cegos de fachada (sem presença de vãos), espessura de 25 mm.</t>
  </si>
  <si>
    <t>8.17</t>
  </si>
  <si>
    <t>Aplicação manual de pintura com tinta texturizada acrílica em paredes externas de casas, uma cor.</t>
  </si>
  <si>
    <t>9</t>
  </si>
  <si>
    <t>ESQUADRIAS</t>
  </si>
  <si>
    <t>MADEIRA</t>
  </si>
  <si>
    <t>9.1</t>
  </si>
  <si>
    <t>Porta de madeira para verniz, semi-oca (leve ou média), 80x210cm, espessura de 3,5cm, incluso dobradiças fornecimento e instalação.</t>
  </si>
  <si>
    <t>Und</t>
  </si>
  <si>
    <t>9.2</t>
  </si>
  <si>
    <t>Porta de madeira para verniz, semi-oca (leve ou média), 90x210cm, espessura de 3,5cm, incluso dobradiças fornecimento e instalação.</t>
  </si>
  <si>
    <t>9.3</t>
  </si>
  <si>
    <t>Porta de madeira para pintura, semi-oca (leve ou média), 1000x210cm, espessura de 3,5cm, incluso dobradiças - fornecimento e instalação.</t>
  </si>
  <si>
    <t>9.4</t>
  </si>
  <si>
    <t>Fechadura de embutir com cilindro, externa, completa, acabamento padrão popular, incluso execução de furo - fornecimento e instalação.</t>
  </si>
  <si>
    <t>9.5</t>
  </si>
  <si>
    <t>Porta madeira correr, folha média (NBR 15930), e=35 mm, 0,9m x 2,10m.</t>
  </si>
  <si>
    <t>9.6</t>
  </si>
  <si>
    <t>Porta de madeira para pintura, semi-oca (leve ou média), 1200x210cm, espessura de 3,5cm, incluso dobradiças - fornecimento e instalação</t>
  </si>
  <si>
    <t>9.7</t>
  </si>
  <si>
    <t>Pintura esmalte para madeira, duas demãos, incluso aparelhamento com fundo nivelador branco fosco</t>
  </si>
  <si>
    <t>ALUMÍNIO</t>
  </si>
  <si>
    <t>9.8</t>
  </si>
  <si>
    <t>Janela de alumínio maxim-ar, fixação com parafuso sobre contramarco (exclusive contramarco), com vidros, padronizada.</t>
  </si>
  <si>
    <t>9.9</t>
  </si>
  <si>
    <t>Janela veneziana alumínio – fixo.</t>
  </si>
  <si>
    <t>9.10</t>
  </si>
  <si>
    <t>Porta em alumínio de abrir tipo veneziana com guarnição, fixação com parafusos - fornecimento e instalação.</t>
  </si>
  <si>
    <t>9.11</t>
  </si>
  <si>
    <t>Portao de ferro com vara 1/2", com requadro</t>
  </si>
  <si>
    <t>9.12</t>
  </si>
  <si>
    <t>Fundo preparador primer a base de epoxi, para estrutura metalica, uma demão, espessura de 25 micra.</t>
  </si>
  <si>
    <t>9.13</t>
  </si>
  <si>
    <t>Pintura esmalte alto brilho, duas demãos, sobre superfície metálica</t>
  </si>
  <si>
    <t>VIDRO</t>
  </si>
  <si>
    <t>9.14</t>
  </si>
  <si>
    <t>Porta de vidro temperado, 0,9 x 2,10m, espessura 10mm, inclusive acessórios</t>
  </si>
  <si>
    <t>9.15</t>
  </si>
  <si>
    <t>Porta de vidro temperado, 0,8 x 2,10m, espessura 10mm, inclusive acessórios</t>
  </si>
  <si>
    <t>9.16</t>
  </si>
  <si>
    <t>Vidro temperado incolor, espessura 10mm, fornecimento e instalação, inclusive massa para vedação</t>
  </si>
  <si>
    <t>10</t>
  </si>
  <si>
    <t>INSTALAÇÕES ELÉTRICAS</t>
  </si>
  <si>
    <t>10.1</t>
  </si>
  <si>
    <t>Ponto de tomada residencial incluindo tomada 10A/250V, caixa elétrica, eletroduto, cabo, rasgo, quebra e chumbamento</t>
  </si>
  <si>
    <t>10.2</t>
  </si>
  <si>
    <t>Ponto de tomada residencial incluindo tomada 20A/250V, caixa elétrica, eletroduto, cabo, rasgo, quebra e chumbamento</t>
  </si>
  <si>
    <t>10.3</t>
  </si>
  <si>
    <t>Ponto de iluminação residencial incluindo interruptor simples, caixa elétrica, eletroduto, cabo, rasgo, quebra e chumbamento (excluindo luminária e lâmpada)</t>
  </si>
  <si>
    <t>10.4</t>
  </si>
  <si>
    <t>Ponto de iluminação residencial incluindo interruptor simples (2 módulos), caixa elétrica, eletroduto, cabo, rasgo, quebra e chumbamento (excluindo luminária e lâmpada)</t>
  </si>
  <si>
    <t>10.5</t>
  </si>
  <si>
    <t>Ponto de iluminação residencial incluindo interruptor paralelo (3 módulos), caixa elétrica, eletroduto, cabo, rasgo, quebra e chumbamento (excluindo luminária e lâmpada)</t>
  </si>
  <si>
    <t>10.6</t>
  </si>
  <si>
    <t>Luminária tipo calha de sobrepor para lâmpada fluorescente 2x20W, completa, inclusive reator eletrônico e lampadas</t>
  </si>
  <si>
    <t>10.7</t>
  </si>
  <si>
    <t>Luminária tipo calha de sobrepor para lâmpada fluorescente 1x20W, completa, inclusive reator eletrônico e lampadas</t>
  </si>
  <si>
    <t>10.8</t>
  </si>
  <si>
    <t>Arandela tipo tartaruga para área externa em alumínio, com grade, inclusive lâmpada</t>
  </si>
  <si>
    <t>10.9</t>
  </si>
  <si>
    <t>Luminária de emergência com 31 leds c/ autonomia de 1 hora</t>
  </si>
  <si>
    <t>10.10</t>
  </si>
  <si>
    <t>Refletor retangular fechado com lampada vapor metálico 150W</t>
  </si>
  <si>
    <t>10.11</t>
  </si>
  <si>
    <t>Rele fotoelétrico p/ comando de iluminação externa 220V/1000W - fornecimento e instalação</t>
  </si>
  <si>
    <t>10.12</t>
  </si>
  <si>
    <t>Entrada de energia aérea trifásica 50A com poste de concreto, inclusive cabeamento, caixa de proteção para medidor e aterramento</t>
  </si>
  <si>
    <t>CJ</t>
  </si>
  <si>
    <t>10.13</t>
  </si>
  <si>
    <t>Caixa de passagem 30x30x40 fundo brita c/ tampa</t>
  </si>
  <si>
    <t>10.14</t>
  </si>
  <si>
    <t>Quadro de distribuição de energia de embutir, em chapa metálica, para 18 disjuntores termomagnéticos monopolares, com barramento trifásico e neutro, fornecimento e instalação</t>
  </si>
  <si>
    <t>10.15</t>
  </si>
  <si>
    <t>Para-raio tipo Franklin 350mm, latão cromado, para descida de 02 cabos, com suportes e conectores para cabo terra, inclusive mastro e base</t>
  </si>
  <si>
    <t>10.16</t>
  </si>
  <si>
    <t>Disjuntor termomagnético tripolar padrão nema (americano) 10A a 50A 240V, fornecimento e instalação</t>
  </si>
  <si>
    <t>10.17</t>
  </si>
  <si>
    <t>Disjuntor termomagnético monopolar padrão nema (americano) 10A a 30A 240V, fornecimento e instalação</t>
  </si>
  <si>
    <t>EQUIPAMENTOS LÓGICA E TELEFONIA</t>
  </si>
  <si>
    <t>10.18</t>
  </si>
  <si>
    <t>Ponto de utilização de equipamentos elétricos, residencial, incluindo suporte e placa, caixa elétrica, eletroduto, cabo, rasgo, quebra e chumbamento</t>
  </si>
  <si>
    <t>pt</t>
  </si>
  <si>
    <t>10.19</t>
  </si>
  <si>
    <t>Ponto de telefone, com eletroduto de PVC rígido embutido ø 3/4", inclusive fio</t>
  </si>
  <si>
    <t>10.20</t>
  </si>
  <si>
    <t>Caixa telefônica (400x400x120mm) de embutir</t>
  </si>
  <si>
    <t>11</t>
  </si>
  <si>
    <t>INSTALAÇÕES HIDRÁULICAS</t>
  </si>
  <si>
    <t>LOUÇAS E APARELHOS SANITÁRIOS</t>
  </si>
  <si>
    <t>11.1</t>
  </si>
  <si>
    <t>Vaso sanitário sifonado com caixa acoplada louça branca, incluso engate flexível em plástico branco, 1/2 x 40cm - fornecimento e instalação</t>
  </si>
  <si>
    <t>11.2</t>
  </si>
  <si>
    <t>Kit de acessórios para banheiro em metal cromado, 5 peças, incluso fixação</t>
  </si>
  <si>
    <t>11.3</t>
  </si>
  <si>
    <t>Porta toalha plástico para papel toalha em folha</t>
  </si>
  <si>
    <t>11.4</t>
  </si>
  <si>
    <t>Lavatório louça branca suspenso, 29,5 x 39cm ou equivalente, padrão popular - fornecimento e instalação</t>
  </si>
  <si>
    <t>11.5</t>
  </si>
  <si>
    <t>Tanque de louça branca com coluna, 22l ou equivalente - fornecimento e instalação</t>
  </si>
  <si>
    <t>11.6</t>
  </si>
  <si>
    <t>Bancada em aço inox, dimensões *1,20 x 0,60*m, com 01 cuba, concretada, polida ou escovada, assentada, (exclusive sifão, válvula e torneira)</t>
  </si>
  <si>
    <t>11.7</t>
  </si>
  <si>
    <t>Bancada em aço inox, dimensões *1,60 x 0,60*m, com 01 cuba, concretada, polida ou escovada, assentada, (exclusive sifão, válvula e torneira)</t>
  </si>
  <si>
    <t>11.8</t>
  </si>
  <si>
    <t>Bancada em aço inox, dimensões *2,70 x 0,60*m, com 02 cuba, concretada, polida ou escovada, assentada, (exclusive sifão, válvula e torneira)</t>
  </si>
  <si>
    <t>11.9</t>
  </si>
  <si>
    <t>Bancada/tampo aço inox, largura 60 cm, com rodabanca</t>
  </si>
  <si>
    <t>11.10</t>
  </si>
  <si>
    <t>Barra de apoio para sanitários de deficientes físicos,  l=70 x 70 cm</t>
  </si>
  <si>
    <t>11.11</t>
  </si>
  <si>
    <t>Expurgo em inox</t>
  </si>
  <si>
    <t>11.12</t>
  </si>
  <si>
    <t>Lavatório em inox para escovação, inclusive válvulas e sifões, conf.projeto</t>
  </si>
  <si>
    <t>11.13</t>
  </si>
  <si>
    <t>Torneira cromada de mesa, 1/2" ou 3/4", para lavatório, padrão popular - fornecimento e instalação</t>
  </si>
  <si>
    <t>11.14</t>
  </si>
  <si>
    <t>Torneira cromada 1/2" ou 3/4" para tanque, padrão médio - fornecimento e instalação</t>
  </si>
  <si>
    <t>11.15</t>
  </si>
  <si>
    <t>Torneira cromada tubo móvel, de parede, 1/2" ou 3/4", para pia de cozinha, padrão médio - fornecimento e instalação.</t>
  </si>
  <si>
    <t>11.16</t>
  </si>
  <si>
    <t>Chuveiro elétrico comum tipo ducha</t>
  </si>
  <si>
    <t>REAPROVEITAMENTO DE ÁGUA PLUVIAIS</t>
  </si>
  <si>
    <t>11.17</t>
  </si>
  <si>
    <t>Caixa d´água em polietileno, 3000 litros, com acessórios</t>
  </si>
  <si>
    <t>11.18</t>
  </si>
  <si>
    <t>Torneira de bóia real, roscável, 3/4", fornecida e instalada em reservação de água.</t>
  </si>
  <si>
    <t>11.19</t>
  </si>
  <si>
    <t>Torneira plástica 3/4" para tanque - fornecimento e instalação</t>
  </si>
  <si>
    <t>METAIS, ACESSÓRIOS E EQUIPAMENTOS</t>
  </si>
  <si>
    <t>11.20</t>
  </si>
  <si>
    <t>Registro de pressão bruto, latão, roscável, 3/4, com acabamento e canopla cromados. Fornecido e instalado em ramal de água</t>
  </si>
  <si>
    <t>11.21</t>
  </si>
  <si>
    <t>Válvula descarga 1.1/2" com registro, acabamento em metal cromado</t>
  </si>
  <si>
    <t>11.22</t>
  </si>
  <si>
    <t>Registro de gaveta bruto, latão, roscável, 3/4, com acabamento e canopla cromados. Fornecido e instalado em ramal de água</t>
  </si>
  <si>
    <t>11.23</t>
  </si>
  <si>
    <t>Reservatório d'água de fibra cilíndrico, capacidade 5.000l</t>
  </si>
  <si>
    <t>11.24</t>
  </si>
  <si>
    <t>Torneira de bóia real, roscável, 3/4", fornecida e instalada em reservação de água</t>
  </si>
  <si>
    <t>11.25</t>
  </si>
  <si>
    <t>Luva, em ferro galvanizado, conexão rosqueada, DN 20 (3/4"), instalado em ramais e sub-ramais de gás - fornecimento e instalação</t>
  </si>
  <si>
    <t>11.26</t>
  </si>
  <si>
    <t>Registro de gaveta bruto, latão, roscável, 3/4, fornecido e instalado em ramal de água</t>
  </si>
  <si>
    <t>11.27</t>
  </si>
  <si>
    <t>Caixa sifonada, PVC, DN 100 x 100 x 50 mm, junta elástica, fornecida e instalada em ramal de descarga ou em ramal de esgoto sanitário</t>
  </si>
  <si>
    <t>PONTOS DE HIDRÁULICA</t>
  </si>
  <si>
    <t>11.28</t>
  </si>
  <si>
    <t>Ponto de consumo terminal de água fria (subramal) com tubulação de PVC, DN 25 mm, instalado em ramal de água, inclusos rasgo e chumbamento em alvenaria</t>
  </si>
  <si>
    <t>11.29</t>
  </si>
  <si>
    <t>Ponto de água fria embutido, c/material PVC rígido soldável ø 50mm</t>
  </si>
  <si>
    <t>11.30</t>
  </si>
  <si>
    <t>Ponto de esgoto com tubo de PVC rígido soldável de ø 50 mm (pias de cozinha, máquinas de lavar, etc...)</t>
  </si>
  <si>
    <t>11.31</t>
  </si>
  <si>
    <t>(Composição representativa) do serviço de instalações de Tubo PVC, série n, esgoto predial, 100 mm (instalação Ramal descarga, ramal de esgoto Sanitário, prumada esgoto Sanitário, ventilação ou sub-coletor aéreo), inclusive conexões e cortes, fixações, p/ prédios</t>
  </si>
  <si>
    <t>REDE EXTERNA</t>
  </si>
  <si>
    <t>11.32</t>
  </si>
  <si>
    <t>Caixa de inspeção em alvenaria (60x60x60cm) de tijolo ceramico vazado (9x19x19cm), revestida internamente com barra lisa (cimento e areia, traço 1:4) e=2,0cm, com tampa pré-moldada de concreto e fundo de concreto 15MPa tipo c - escavação e confecção - águas pluviais e esgoto</t>
  </si>
  <si>
    <t>11.33</t>
  </si>
  <si>
    <t>Tubo PVC, serie normal, esgoto predial, DN 75 mm, fornecido e instalado em ramal de descarga ou ramal de esgoto sanitário</t>
  </si>
  <si>
    <t>11.34</t>
  </si>
  <si>
    <t>Tubo PVC, serie normal, esgoto predial, DN 100 mm, fornecido e instalado em ramal de descarga ou ramal de esgoto sanitário</t>
  </si>
  <si>
    <t>12</t>
  </si>
  <si>
    <t>REDE AR COMPRIMIDO</t>
  </si>
  <si>
    <t>12.1</t>
  </si>
  <si>
    <t>Tubo em cobre rígido, DN 15 classe e, sem isolamento, instalado em ramal de distribuição - fornecimento e instalação</t>
  </si>
  <si>
    <t>13</t>
  </si>
  <si>
    <t>COMUNICAÇÃO VISUAL</t>
  </si>
  <si>
    <t>13.1</t>
  </si>
  <si>
    <t>Placa de Identificação em aço esmaltada</t>
  </si>
  <si>
    <t>14</t>
  </si>
  <si>
    <t>DIVERSOS E LIMPEZA DA OBRA</t>
  </si>
  <si>
    <t>14.1</t>
  </si>
  <si>
    <t>Banco de concreto pre-moldado curvo</t>
  </si>
  <si>
    <t>14.2</t>
  </si>
  <si>
    <t>Plantio de grama esmeralda em rolo</t>
  </si>
  <si>
    <t>14.3</t>
  </si>
  <si>
    <t>Limpeza final da obra</t>
  </si>
  <si>
    <t>14.4</t>
  </si>
  <si>
    <t>Carga e descarga mecanizadas de entulho em caminhao basculante 6 m³</t>
  </si>
  <si>
    <t>14.5</t>
  </si>
  <si>
    <t>Transporte com caminhão basculante 6 m³ em rodovia com revestimento primário, dmt 800 a 1.000 m</t>
  </si>
  <si>
    <t>TOTAL  COM BDI INCLUSO</t>
  </si>
  <si>
    <t>QUANTITATIVOS</t>
  </si>
  <si>
    <t>Total</t>
  </si>
  <si>
    <t>Área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</si>
  <si>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</si>
  <si>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</si>
  <si>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</si>
  <si>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</si>
  <si>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</si>
  <si>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</si>
  <si>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</si>
  <si>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</si>
  <si>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</si>
  <si>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</si>
  <si>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SVS CONSTRÇÃO CIVIL E EMPREENDIMENTOS IMOBILIÁRIOS LTDA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</si>
  <si>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</si>
  <si>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</si>
  <si>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</si>
  <si>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</si>
  <si>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</si>
  <si>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</si>
  <si>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</si>
  <si>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</si>
  <si>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CONSTRUTORA: SVS CONSTRUÇÃO CIVIL E EMPREENDIMENTOS IMOBILIÁRIOS LTDA</t>
  </si>
  <si>
    <r>
      <rPr>
        <b/>
        <sz val="10"/>
        <color rgb="FFFFFFFF"/>
        <rFont val="Arial"/>
        <family val="2"/>
      </rPr>
      <t>OBRA:</t>
    </r>
  </si>
  <si>
    <r>
      <rPr>
        <b/>
        <sz val="10"/>
        <color rgb="FFFFFFFF"/>
        <rFont val="Calibri"/>
        <family val="2"/>
      </rPr>
      <t>CONTRATADA:</t>
    </r>
  </si>
  <si>
    <r>
      <rPr>
        <b/>
        <sz val="10"/>
        <color rgb="FFFFFFFF"/>
        <rFont val="Calibri"/>
        <family val="2"/>
      </rPr>
      <t>SVS CONSTRUÇÃO CIVIL E EMPREENDIMENTOS IMOBILIARIOS LTDA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</si>
  <si>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</si>
  <si>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a</t>
    </r>
  </si>
  <si>
    <r>
      <rPr>
        <b/>
        <sz val="10"/>
        <rFont val="Calibri"/>
        <family val="2"/>
      </rPr>
      <t>TOTAL MEDIDO</t>
    </r>
  </si>
  <si>
    <r>
      <rPr>
        <b/>
        <sz val="10"/>
        <rFont val="Calibri"/>
        <family val="2"/>
      </rPr>
      <t>MEDIÇÕES ANTERIORES</t>
    </r>
  </si>
  <si>
    <r>
      <rPr>
        <b/>
        <sz val="10"/>
        <rFont val="Calibri"/>
        <family val="2"/>
      </rPr>
      <t>MEDIÇÃO ATUAL</t>
    </r>
  </si>
  <si>
    <r>
      <rPr>
        <b/>
        <sz val="10"/>
        <rFont val="Calibri"/>
        <family val="2"/>
      </rPr>
      <t>TOTAL ACUMULADO</t>
    </r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</si>
  <si>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</si>
  <si>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</si>
  <si>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</si>
  <si>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</si>
  <si>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</si>
  <si>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CONSTRUÇÃO DA UBS DE BOTAFOGO</t>
  </si>
  <si>
    <t>Serviço Medido: Estrutura e hidráulica.</t>
  </si>
  <si>
    <t>Reaterro interno (edificacoes) compactado manualmente</t>
  </si>
  <si>
    <t>und</t>
  </si>
  <si>
    <t>Forma tábua p/ concreto em fundação radier c/ reaproveitamento 5x.</t>
  </si>
  <si>
    <t>Fornecimento e lançamento de brita nº2 (h = 10 cm)</t>
  </si>
  <si>
    <t>0001/2018</t>
  </si>
  <si>
    <t>TP 002/2018</t>
  </si>
  <si>
    <t>Quantitativo levantado através do projeto.</t>
  </si>
  <si>
    <t>Quantidade  =</t>
  </si>
  <si>
    <t>QUANT.</t>
  </si>
  <si>
    <t>TOMADA DE PEÇO: TP 002/2018</t>
  </si>
  <si>
    <t>OBRA: CONSTRUÇÃO DA UBSF DE BOTAFOGO</t>
  </si>
  <si>
    <t>ORDEM DE SERVIÇO: 001/2018</t>
  </si>
  <si>
    <t>11.20 Registro de pressão bruto, latão, roscável, 3/4, com acabamento e canopla cromados. Fornecido e instalado em ramal de água</t>
  </si>
  <si>
    <t>11.26 - Registro de gaveta bruto, latão, roscável, 3/4, fornecido e instalado em ramal de água</t>
  </si>
  <si>
    <t>FOTO 04 Pontos de esgotos e água fria</t>
  </si>
  <si>
    <t>FOTO 07 Pontos de esgotos e água fria</t>
  </si>
  <si>
    <t>FOTO 08 Pontos de água fria e registro</t>
  </si>
  <si>
    <t>FOTO 09 Execução de cocretagem de Laje</t>
  </si>
  <si>
    <t>FOTO 10 Execução de cocretagem de Laje</t>
  </si>
  <si>
    <t>FOTO 11 Placa da Obra</t>
  </si>
  <si>
    <t>Inalação</t>
  </si>
  <si>
    <t>FOTO 11 Ponto de esgoto de 100mm</t>
  </si>
  <si>
    <t>FOTO 12 Registo de gaveta</t>
  </si>
  <si>
    <t>RELATÓRIO FOTOGRÁFICO BM04</t>
  </si>
  <si>
    <t>09/09/2020 a 28/09/2020</t>
  </si>
  <si>
    <t>BM04</t>
  </si>
  <si>
    <t>799 dias</t>
  </si>
  <si>
    <t>710 dias</t>
  </si>
  <si>
    <t>Banheiros Frontal</t>
  </si>
  <si>
    <t>Recepção</t>
  </si>
  <si>
    <t>Recepção (superior)</t>
  </si>
  <si>
    <t>Contorno</t>
  </si>
  <si>
    <t>Consultório</t>
  </si>
  <si>
    <t>Odontologia</t>
  </si>
  <si>
    <t>Medicamentos</t>
  </si>
  <si>
    <t>Consultorio</t>
  </si>
  <si>
    <t>Banheiro</t>
  </si>
  <si>
    <t>Observação</t>
  </si>
  <si>
    <t>Sala de ativ.</t>
  </si>
  <si>
    <t>Corredor</t>
  </si>
  <si>
    <t>Vacinas</t>
  </si>
  <si>
    <t>Curativos</t>
  </si>
  <si>
    <t>Sanitarios</t>
  </si>
  <si>
    <t>DML</t>
  </si>
  <si>
    <t>Sala de Esterilização</t>
  </si>
  <si>
    <t>Expurgo</t>
  </si>
  <si>
    <t>Almoxarifado</t>
  </si>
  <si>
    <t>Residuos</t>
  </si>
  <si>
    <t>Administração</t>
  </si>
  <si>
    <t>Copa</t>
  </si>
  <si>
    <t>Muro</t>
  </si>
  <si>
    <t>Larg.</t>
  </si>
  <si>
    <t>Quant.</t>
  </si>
  <si>
    <t>m  x</t>
  </si>
  <si>
    <t xml:space="preserve">und = </t>
  </si>
  <si>
    <t>TOTAL DOS DESCONTOS =</t>
  </si>
  <si>
    <t>5.0 ALVENARIA - VEDAÇÃO</t>
  </si>
  <si>
    <t>5.1 Alvenaria de vedação de blocos cerâmicos furados na horizontal de 9x19x19cm (espessura 9cm) de paredes com área líquida maior ou igual a 6m² com vãos e argamassa de assentamento com preparo em betoneira.</t>
  </si>
  <si>
    <t>8.0 REVESTIMENTO</t>
  </si>
  <si>
    <t>8.1 - Chapisco aplicado tanto em pilares e vigas de concreto como em alvenarias de paredes internas, com colher de pedreiro. Argamassa traço 1:3 com preparo em betoneira 400l</t>
  </si>
  <si>
    <t>A área adotada para o chapisco será 2x a área de alvenaria.</t>
  </si>
  <si>
    <t xml:space="preserve">Área </t>
  </si>
  <si>
    <t>Área da alvenaria</t>
  </si>
  <si>
    <t>ÁREA TOTAL</t>
  </si>
  <si>
    <t>Quantidade</t>
  </si>
  <si>
    <t>8.2 - Massa única, para recebimento de pintura, em argamassa traço 1:2:8, preparo mecânico com betoneira 400l, aplicada manualmente em faces internas de paredes de ambientes com área menor que 10m2, espessura de 20mm, com execução de taliscas.</t>
  </si>
  <si>
    <t>Comp.</t>
  </si>
  <si>
    <t>Sala de Inalação</t>
  </si>
  <si>
    <t>Sala de vacinas</t>
  </si>
  <si>
    <t>Acolhimento / Consutório</t>
  </si>
  <si>
    <t>Consutório / Observação</t>
  </si>
  <si>
    <t>Comp</t>
  </si>
  <si>
    <t>Larg</t>
  </si>
  <si>
    <t>Qdt.</t>
  </si>
  <si>
    <t>Janela - JA02</t>
  </si>
  <si>
    <t>und  =</t>
  </si>
  <si>
    <t>Porta de Madeira - PM02</t>
  </si>
  <si>
    <t>Total Descontos  =</t>
  </si>
  <si>
    <t>Porta de Madeira - PM05</t>
  </si>
  <si>
    <t xml:space="preserve">FOTO 01 - Execução de Chapisco </t>
  </si>
  <si>
    <t xml:space="preserve">FOTO 02 Execução de Chapisco </t>
  </si>
  <si>
    <t xml:space="preserve">FOTO 03 Execução de Chapisco </t>
  </si>
  <si>
    <t xml:space="preserve">FOTO 06 Aplicação de massa única </t>
  </si>
  <si>
    <t xml:space="preserve">FOTO 05 Aplicação de massa única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</si>
</sst>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dd/mm/yyyy;@"/>
    <numFmt numFmtId="168" formatCode="&quot;R$&quot;\ #,##0.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sz val="9"/>
      <name val="Times New Roman"/>
      <family val="1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name val="Calibri"/>
      <family val="2"/>
    </font>
    <font>
      <b/>
      <sz val="10"/>
      <color rgb="FFFFFFFF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28"/>
      <color rgb="FFFFFFFF"/>
      <name val="Calibri"/>
      <family val="2"/>
    </font>
    <font>
      <b/>
      <sz val="28"/>
      <name val="Calibri"/>
      <family val="2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EBEBE"/>
      </patternFill>
    </fill>
    <fill>
      <patternFill patternType="solid">
        <fgColor rgb="FFA6A6A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  <xf numFmtId="0" fontId="16" fillId="0" borderId="0"/>
  </cellStyleXfs>
  <cellXfs count="362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4" fontId="12" fillId="0" borderId="0" xfId="5" applyNumberFormat="1" applyFont="1" applyAlignment="1">
      <alignment horizontal="center" vertical="center" wrapText="1"/>
    </xf>
    <xf numFmtId="4" fontId="12" fillId="0" borderId="0" xfId="5" applyNumberFormat="1" applyFont="1" applyAlignment="1">
      <alignment vertical="center"/>
    </xf>
    <xf numFmtId="4" fontId="12" fillId="0" borderId="0" xfId="5" applyNumberFormat="1" applyFont="1" applyAlignment="1">
      <alignment horizontal="center" vertical="center"/>
    </xf>
    <xf numFmtId="0" fontId="9" fillId="0" borderId="0" xfId="6" applyFont="1" applyAlignment="1">
      <alignment vertical="center"/>
    </xf>
    <xf numFmtId="0" fontId="5" fillId="0" borderId="0" xfId="6" applyFont="1" applyAlignment="1">
      <alignment horizontal="left"/>
    </xf>
    <xf numFmtId="0" fontId="5" fillId="0" borderId="0" xfId="6" applyFont="1"/>
    <xf numFmtId="0" fontId="7" fillId="0" borderId="0" xfId="6" applyFont="1" applyAlignment="1">
      <alignment horizontal="center" vertical="center"/>
    </xf>
    <xf numFmtId="4" fontId="12" fillId="0" borderId="0" xfId="6" applyNumberFormat="1" applyFont="1" applyAlignment="1">
      <alignment horizontal="center" vertical="center"/>
    </xf>
    <xf numFmtId="0" fontId="12" fillId="0" borderId="0" xfId="6" applyFont="1" applyAlignment="1">
      <alignment vertical="center"/>
    </xf>
    <xf numFmtId="49" fontId="13" fillId="0" borderId="0" xfId="6" applyNumberFormat="1" applyFont="1" applyAlignment="1">
      <alignment horizontal="center" vertical="center"/>
    </xf>
    <xf numFmtId="4" fontId="5" fillId="0" borderId="0" xfId="6" applyNumberFormat="1" applyFont="1"/>
    <xf numFmtId="4" fontId="15" fillId="0" borderId="0" xfId="6" applyNumberFormat="1" applyFont="1"/>
    <xf numFmtId="2" fontId="5" fillId="0" borderId="0" xfId="6" applyNumberFormat="1" applyFont="1" applyAlignment="1">
      <alignment vertical="center"/>
    </xf>
    <xf numFmtId="2" fontId="5" fillId="0" borderId="0" xfId="6" applyNumberFormat="1" applyFont="1"/>
    <xf numFmtId="0" fontId="5" fillId="0" borderId="0" xfId="6" applyFont="1" applyAlignment="1">
      <alignment vertical="center"/>
    </xf>
    <xf numFmtId="4" fontId="5" fillId="0" borderId="0" xfId="6" applyNumberFormat="1" applyFont="1" applyAlignment="1">
      <alignment vertical="center"/>
    </xf>
    <xf numFmtId="4" fontId="15" fillId="0" borderId="0" xfId="6" applyNumberFormat="1" applyFont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5" borderId="15" xfId="3" applyFont="1" applyFill="1" applyBorder="1" applyAlignment="1">
      <alignment vertical="center"/>
    </xf>
    <xf numFmtId="164" fontId="3" fillId="5" borderId="15" xfId="3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vertical="center" wrapText="1"/>
    </xf>
    <xf numFmtId="4" fontId="3" fillId="5" borderId="15" xfId="0" applyNumberFormat="1" applyFont="1" applyFill="1" applyBorder="1" applyAlignment="1">
      <alignment vertical="center" wrapText="1"/>
    </xf>
    <xf numFmtId="2" fontId="7" fillId="5" borderId="15" xfId="0" applyNumberFormat="1" applyFont="1" applyFill="1" applyBorder="1" applyAlignment="1">
      <alignment horizontal="right" vertical="center" wrapText="1"/>
    </xf>
    <xf numFmtId="4" fontId="7" fillId="5" borderId="15" xfId="0" applyNumberFormat="1" applyFont="1" applyFill="1" applyBorder="1" applyAlignment="1">
      <alignment horizontal="right" vertical="center" wrapText="1"/>
    </xf>
    <xf numFmtId="165" fontId="5" fillId="5" borderId="15" xfId="3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4" fontId="5" fillId="4" borderId="15" xfId="0" applyNumberFormat="1" applyFont="1" applyFill="1" applyBorder="1" applyAlignment="1">
      <alignment vertical="center" wrapText="1"/>
    </xf>
    <xf numFmtId="2" fontId="4" fillId="4" borderId="15" xfId="0" applyNumberFormat="1" applyFont="1" applyFill="1" applyBorder="1" applyAlignment="1">
      <alignment horizontal="right" vertical="center" wrapText="1"/>
    </xf>
    <xf numFmtId="4" fontId="4" fillId="4" borderId="15" xfId="0" applyNumberFormat="1" applyFont="1" applyFill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0" fontId="18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vertical="center"/>
    </xf>
    <xf numFmtId="0" fontId="19" fillId="6" borderId="10" xfId="0" applyFont="1" applyFill="1" applyBorder="1" applyAlignment="1">
      <alignment vertical="center"/>
    </xf>
    <xf numFmtId="164" fontId="19" fillId="6" borderId="10" xfId="0" applyNumberFormat="1" applyFont="1" applyFill="1" applyBorder="1" applyAlignment="1">
      <alignment vertical="center"/>
    </xf>
    <xf numFmtId="14" fontId="19" fillId="6" borderId="15" xfId="0" applyNumberFormat="1" applyFont="1" applyFill="1" applyBorder="1" applyAlignment="1">
      <alignment vertical="center"/>
    </xf>
    <xf numFmtId="164" fontId="3" fillId="5" borderId="12" xfId="3" applyNumberFormat="1" applyFont="1" applyFill="1" applyBorder="1" applyAlignment="1">
      <alignment vertical="center"/>
    </xf>
    <xf numFmtId="164" fontId="3" fillId="5" borderId="15" xfId="0" applyNumberFormat="1" applyFont="1" applyFill="1" applyBorder="1" applyAlignment="1">
      <alignment vertical="center" wrapText="1"/>
    </xf>
    <xf numFmtId="164" fontId="5" fillId="5" borderId="15" xfId="3" applyNumberFormat="1" applyFont="1" applyFill="1" applyBorder="1" applyAlignment="1">
      <alignment vertical="center"/>
    </xf>
    <xf numFmtId="164" fontId="5" fillId="5" borderId="15" xfId="0" applyNumberFormat="1" applyFont="1" applyFill="1" applyBorder="1" applyAlignment="1">
      <alignment horizontal="right" vertical="center" wrapText="1"/>
    </xf>
    <xf numFmtId="0" fontId="5" fillId="0" borderId="15" xfId="6" applyFont="1" applyBorder="1"/>
    <xf numFmtId="2" fontId="5" fillId="0" borderId="10" xfId="6" applyNumberFormat="1" applyFont="1" applyBorder="1"/>
    <xf numFmtId="0" fontId="5" fillId="0" borderId="0" xfId="6" applyFont="1" applyBorder="1"/>
    <xf numFmtId="2" fontId="5" fillId="0" borderId="0" xfId="6" applyNumberFormat="1" applyFont="1" applyBorder="1"/>
    <xf numFmtId="0" fontId="5" fillId="0" borderId="11" xfId="6" applyFont="1" applyBorder="1"/>
    <xf numFmtId="2" fontId="5" fillId="0" borderId="11" xfId="6" applyNumberFormat="1" applyFont="1" applyBorder="1"/>
    <xf numFmtId="4" fontId="15" fillId="0" borderId="11" xfId="6" applyNumberFormat="1" applyFont="1" applyBorder="1"/>
    <xf numFmtId="0" fontId="5" fillId="0" borderId="0" xfId="6" applyFont="1" applyAlignment="1">
      <alignment horizontal="left"/>
    </xf>
    <xf numFmtId="164" fontId="5" fillId="5" borderId="15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5" borderId="15" xfId="0" applyNumberFormat="1" applyFont="1" applyFill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0" fontId="3" fillId="8" borderId="19" xfId="0" applyFont="1" applyFill="1" applyBorder="1" applyAlignment="1">
      <alignment horizontal="left" vertical="center" wrapText="1"/>
    </xf>
    <xf numFmtId="0" fontId="23" fillId="8" borderId="20" xfId="0" applyFont="1" applyFill="1" applyBorder="1" applyAlignment="1">
      <alignment horizontal="left" vertical="top" wrapText="1"/>
    </xf>
    <xf numFmtId="0" fontId="23" fillId="8" borderId="15" xfId="0" applyFont="1" applyFill="1" applyBorder="1" applyAlignment="1">
      <alignment horizontal="left" vertical="top" wrapText="1"/>
    </xf>
    <xf numFmtId="0" fontId="23" fillId="8" borderId="21" xfId="0" applyFont="1" applyFill="1" applyBorder="1" applyAlignment="1">
      <alignment horizontal="center" vertical="top" wrapText="1"/>
    </xf>
    <xf numFmtId="0" fontId="17" fillId="6" borderId="15" xfId="0" applyFont="1" applyFill="1" applyBorder="1"/>
    <xf numFmtId="0" fontId="19" fillId="6" borderId="15" xfId="0" applyFont="1" applyFill="1" applyBorder="1" applyAlignment="1">
      <alignment vertical="center"/>
    </xf>
    <xf numFmtId="0" fontId="19" fillId="6" borderId="9" xfId="0" applyFont="1" applyFill="1" applyBorder="1" applyAlignment="1">
      <alignment vertical="center"/>
    </xf>
    <xf numFmtId="2" fontId="29" fillId="10" borderId="9" xfId="0" applyNumberFormat="1" applyFont="1" applyFill="1" applyBorder="1" applyAlignment="1">
      <alignment vertical="top" shrinkToFit="1"/>
    </xf>
    <xf numFmtId="0" fontId="30" fillId="10" borderId="11" xfId="0" applyFont="1" applyFill="1" applyBorder="1" applyAlignment="1">
      <alignment horizontal="left" vertical="top" wrapText="1"/>
    </xf>
    <xf numFmtId="2" fontId="29" fillId="0" borderId="16" xfId="0" applyNumberFormat="1" applyFont="1" applyFill="1" applyBorder="1" applyAlignment="1">
      <alignment horizontal="right" vertical="top" indent="1" shrinkToFit="1"/>
    </xf>
    <xf numFmtId="0" fontId="30" fillId="0" borderId="17" xfId="0" applyFont="1" applyFill="1" applyBorder="1" applyAlignment="1">
      <alignment vertical="top" wrapText="1"/>
    </xf>
    <xf numFmtId="0" fontId="5" fillId="0" borderId="7" xfId="6" applyFont="1" applyBorder="1"/>
    <xf numFmtId="0" fontId="23" fillId="11" borderId="10" xfId="0" applyFont="1" applyFill="1" applyBorder="1" applyAlignment="1">
      <alignment vertical="top" wrapText="1"/>
    </xf>
    <xf numFmtId="0" fontId="5" fillId="9" borderId="11" xfId="6" applyFont="1" applyFill="1" applyBorder="1"/>
    <xf numFmtId="2" fontId="29" fillId="0" borderId="23" xfId="0" applyNumberFormat="1" applyFont="1" applyFill="1" applyBorder="1" applyAlignment="1">
      <alignment horizontal="right" vertical="top" indent="1" shrinkToFit="1"/>
    </xf>
    <xf numFmtId="0" fontId="30" fillId="0" borderId="10" xfId="0" applyFont="1" applyFill="1" applyBorder="1" applyAlignment="1">
      <alignment vertical="top" wrapText="1"/>
    </xf>
    <xf numFmtId="0" fontId="23" fillId="7" borderId="0" xfId="0" applyFont="1" applyFill="1" applyBorder="1" applyAlignment="1">
      <alignment horizontal="left" vertical="top" wrapText="1"/>
    </xf>
    <xf numFmtId="0" fontId="5" fillId="7" borderId="0" xfId="6" applyFont="1" applyFill="1"/>
    <xf numFmtId="0" fontId="23" fillId="0" borderId="7" xfId="0" applyFont="1" applyFill="1" applyBorder="1" applyAlignment="1">
      <alignment vertical="top" wrapText="1"/>
    </xf>
    <xf numFmtId="2" fontId="29" fillId="11" borderId="25" xfId="0" applyNumberFormat="1" applyFont="1" applyFill="1" applyBorder="1" applyAlignment="1">
      <alignment horizontal="right" vertical="top" indent="1" shrinkToFit="1"/>
    </xf>
    <xf numFmtId="0" fontId="30" fillId="11" borderId="7" xfId="0" applyFont="1" applyFill="1" applyBorder="1" applyAlignment="1">
      <alignment vertical="top" wrapText="1"/>
    </xf>
    <xf numFmtId="0" fontId="30" fillId="7" borderId="11" xfId="0" applyFont="1" applyFill="1" applyBorder="1" applyAlignment="1">
      <alignment horizontal="left" vertical="top" wrapText="1"/>
    </xf>
    <xf numFmtId="0" fontId="30" fillId="9" borderId="11" xfId="0" applyFont="1" applyFill="1" applyBorder="1" applyAlignment="1">
      <alignment horizontal="left" vertical="top" wrapText="1"/>
    </xf>
    <xf numFmtId="0" fontId="23" fillId="7" borderId="0" xfId="0" applyFont="1" applyFill="1" applyBorder="1" applyAlignment="1">
      <alignment horizontal="center" vertical="top" wrapText="1"/>
    </xf>
    <xf numFmtId="2" fontId="29" fillId="0" borderId="10" xfId="0" applyNumberFormat="1" applyFont="1" applyFill="1" applyBorder="1" applyAlignment="1">
      <alignment horizontal="right" vertical="top" indent="1" shrinkToFit="1"/>
    </xf>
    <xf numFmtId="4" fontId="5" fillId="0" borderId="7" xfId="6" applyNumberFormat="1" applyFont="1" applyBorder="1" applyAlignment="1">
      <alignment vertical="center"/>
    </xf>
    <xf numFmtId="4" fontId="15" fillId="0" borderId="7" xfId="6" applyNumberFormat="1" applyFont="1" applyBorder="1" applyAlignment="1">
      <alignment vertical="center"/>
    </xf>
    <xf numFmtId="2" fontId="5" fillId="0" borderId="0" xfId="6" applyNumberFormat="1" applyFont="1" applyBorder="1" applyAlignment="1">
      <alignment vertical="center"/>
    </xf>
    <xf numFmtId="0" fontId="0" fillId="0" borderId="21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33" fillId="0" borderId="26" xfId="0" applyFont="1" applyFill="1" applyBorder="1" applyAlignment="1">
      <alignment horizontal="center" vertical="top" wrapText="1"/>
    </xf>
    <xf numFmtId="0" fontId="30" fillId="7" borderId="0" xfId="0" applyFont="1" applyFill="1" applyBorder="1" applyAlignment="1">
      <alignment vertical="top" wrapText="1"/>
    </xf>
    <xf numFmtId="0" fontId="23" fillId="7" borderId="7" xfId="0" applyFont="1" applyFill="1" applyBorder="1" applyAlignment="1">
      <alignment vertical="top" wrapText="1"/>
    </xf>
    <xf numFmtId="0" fontId="5" fillId="7" borderId="7" xfId="6" applyFont="1" applyFill="1" applyBorder="1"/>
    <xf numFmtId="0" fontId="23" fillId="0" borderId="0" xfId="0" applyFont="1" applyFill="1" applyBorder="1" applyAlignment="1">
      <alignment vertical="top" wrapText="1"/>
    </xf>
    <xf numFmtId="2" fontId="29" fillId="7" borderId="0" xfId="0" applyNumberFormat="1" applyFont="1" applyFill="1" applyBorder="1" applyAlignment="1">
      <alignment horizontal="right" vertical="top" indent="1" shrinkToFit="1"/>
    </xf>
    <xf numFmtId="0" fontId="23" fillId="7" borderId="0" xfId="0" applyFont="1" applyFill="1" applyBorder="1" applyAlignment="1">
      <alignment vertical="top" wrapText="1"/>
    </xf>
    <xf numFmtId="0" fontId="5" fillId="7" borderId="0" xfId="6" applyFont="1" applyFill="1" applyBorder="1"/>
    <xf numFmtId="0" fontId="23" fillId="7" borderId="7" xfId="0" applyFont="1" applyFill="1" applyBorder="1" applyAlignment="1">
      <alignment horizontal="center" vertical="top" wrapText="1"/>
    </xf>
    <xf numFmtId="2" fontId="29" fillId="7" borderId="7" xfId="0" applyNumberFormat="1" applyFont="1" applyFill="1" applyBorder="1" applyAlignment="1">
      <alignment horizontal="right" vertical="top" indent="1" shrinkToFit="1"/>
    </xf>
    <xf numFmtId="0" fontId="30" fillId="7" borderId="7" xfId="0" applyFont="1" applyFill="1" applyBorder="1" applyAlignment="1">
      <alignment vertical="top" wrapText="1"/>
    </xf>
    <xf numFmtId="166" fontId="3" fillId="5" borderId="15" xfId="0" applyNumberFormat="1" applyFont="1" applyFill="1" applyBorder="1" applyAlignment="1">
      <alignment horizontal="right" vertical="center" wrapText="1"/>
    </xf>
    <xf numFmtId="166" fontId="3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right" vertical="center" wrapText="1"/>
    </xf>
    <xf numFmtId="0" fontId="5" fillId="0" borderId="0" xfId="6" applyFont="1" applyAlignment="1">
      <alignment horizontal="left"/>
    </xf>
    <xf numFmtId="43" fontId="34" fillId="5" borderId="0" xfId="1" applyFont="1" applyFill="1" applyAlignment="1">
      <alignment vertical="center"/>
    </xf>
    <xf numFmtId="0" fontId="34" fillId="5" borderId="0" xfId="0" applyFont="1" applyFill="1"/>
    <xf numFmtId="0" fontId="34" fillId="5" borderId="0" xfId="0" applyFont="1" applyFill="1" applyAlignment="1">
      <alignment vertical="center"/>
    </xf>
    <xf numFmtId="10" fontId="34" fillId="5" borderId="0" xfId="2" applyNumberFormat="1" applyFont="1" applyFill="1" applyAlignment="1">
      <alignment vertical="center"/>
    </xf>
    <xf numFmtId="0" fontId="34" fillId="0" borderId="1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43" fontId="34" fillId="0" borderId="0" xfId="1" applyFont="1" applyAlignment="1">
      <alignment vertical="center"/>
    </xf>
    <xf numFmtId="0" fontId="34" fillId="5" borderId="15" xfId="0" applyFont="1" applyFill="1" applyBorder="1"/>
    <xf numFmtId="49" fontId="3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vertical="center"/>
    </xf>
    <xf numFmtId="4" fontId="3" fillId="5" borderId="15" xfId="0" applyNumberFormat="1" applyFont="1" applyFill="1" applyBorder="1" applyAlignment="1">
      <alignment horizontal="center" vertical="center"/>
    </xf>
    <xf numFmtId="0" fontId="34" fillId="5" borderId="15" xfId="0" applyFont="1" applyFill="1" applyBorder="1" applyAlignment="1">
      <alignment vertical="center"/>
    </xf>
    <xf numFmtId="43" fontId="34" fillId="5" borderId="15" xfId="1" applyFont="1" applyFill="1" applyBorder="1" applyAlignment="1">
      <alignment vertical="center"/>
    </xf>
    <xf numFmtId="166" fontId="35" fillId="5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/>
    </xf>
    <xf numFmtId="0" fontId="34" fillId="5" borderId="15" xfId="0" applyFont="1" applyFill="1" applyBorder="1" applyAlignment="1">
      <alignment horizontal="right"/>
    </xf>
    <xf numFmtId="166" fontId="35" fillId="5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34" fillId="5" borderId="15" xfId="0" applyNumberFormat="1" applyFont="1" applyFill="1" applyBorder="1" applyAlignment="1">
      <alignment vertical="center"/>
    </xf>
    <xf numFmtId="43" fontId="34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5" fillId="5" borderId="15" xfId="0" applyNumberFormat="1" applyFont="1" applyFill="1" applyBorder="1" applyAlignment="1">
      <alignment horizontal="center" vertical="center" wrapText="1"/>
    </xf>
    <xf numFmtId="4" fontId="34" fillId="5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35" fillId="5" borderId="15" xfId="0" applyNumberFormat="1" applyFont="1" applyFill="1" applyBorder="1"/>
    <xf numFmtId="49" fontId="3" fillId="4" borderId="15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" fontId="3" fillId="4" borderId="15" xfId="0" applyNumberFormat="1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vertical="center"/>
    </xf>
    <xf numFmtId="43" fontId="34" fillId="4" borderId="15" xfId="1" applyFont="1" applyFill="1" applyBorder="1" applyAlignment="1">
      <alignment vertical="center"/>
    </xf>
    <xf numFmtId="0" fontId="34" fillId="4" borderId="15" xfId="0" applyFont="1" applyFill="1" applyBorder="1"/>
    <xf numFmtId="2" fontId="34" fillId="0" borderId="15" xfId="0" applyNumberFormat="1" applyFont="1" applyBorder="1" applyAlignment="1">
      <alignment vertical="center"/>
    </xf>
    <xf numFmtId="49" fontId="3" fillId="4" borderId="15" xfId="0" applyNumberFormat="1" applyFont="1" applyFill="1" applyBorder="1" applyAlignment="1">
      <alignment horizontal="justify" vertical="center" wrapText="1"/>
    </xf>
    <xf numFmtId="0" fontId="35" fillId="4" borderId="15" xfId="0" applyFont="1" applyFill="1" applyBorder="1" applyAlignment="1">
      <alignment vertical="center"/>
    </xf>
    <xf numFmtId="4" fontId="34" fillId="4" borderId="15" xfId="0" applyNumberFormat="1" applyFont="1" applyFill="1" applyBorder="1" applyAlignment="1">
      <alignment vertical="center"/>
    </xf>
    <xf numFmtId="43" fontId="35" fillId="4" borderId="15" xfId="1" applyFont="1" applyFill="1" applyBorder="1" applyAlignment="1">
      <alignment vertical="center"/>
    </xf>
    <xf numFmtId="49" fontId="3" fillId="5" borderId="15" xfId="0" applyNumberFormat="1" applyFont="1" applyFill="1" applyBorder="1" applyAlignment="1">
      <alignment horizontal="left" vertical="center"/>
    </xf>
    <xf numFmtId="43" fontId="34" fillId="0" borderId="15" xfId="1" applyFont="1" applyFill="1" applyBorder="1" applyAlignment="1">
      <alignment vertical="center"/>
    </xf>
    <xf numFmtId="49" fontId="5" fillId="4" borderId="15" xfId="0" applyNumberFormat="1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4" fontId="34" fillId="0" borderId="15" xfId="0" applyNumberFormat="1" applyFont="1" applyBorder="1" applyAlignment="1">
      <alignment vertical="center"/>
    </xf>
    <xf numFmtId="43" fontId="34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top" wrapText="1"/>
    </xf>
    <xf numFmtId="2" fontId="29" fillId="0" borderId="0" xfId="0" applyNumberFormat="1" applyFont="1" applyFill="1" applyBorder="1" applyAlignment="1">
      <alignment horizontal="right" vertical="top" indent="1" shrinkToFit="1"/>
    </xf>
    <xf numFmtId="0" fontId="30" fillId="0" borderId="0" xfId="0" applyFont="1" applyFill="1" applyBorder="1" applyAlignment="1">
      <alignment vertical="top" wrapText="1"/>
    </xf>
    <xf numFmtId="0" fontId="5" fillId="7" borderId="15" xfId="0" applyFont="1" applyFill="1" applyBorder="1" applyAlignment="1">
      <alignment vertical="center"/>
    </xf>
    <xf numFmtId="0" fontId="4" fillId="7" borderId="15" xfId="0" applyFont="1" applyFill="1" applyBorder="1" applyAlignment="1">
      <alignment vertical="center"/>
    </xf>
    <xf numFmtId="14" fontId="0" fillId="7" borderId="15" xfId="0" applyNumberFormat="1" applyFill="1" applyBorder="1"/>
    <xf numFmtId="0" fontId="3" fillId="7" borderId="15" xfId="0" applyFont="1" applyFill="1" applyBorder="1" applyAlignment="1">
      <alignment vertical="center"/>
    </xf>
    <xf numFmtId="4" fontId="5" fillId="7" borderId="15" xfId="0" applyNumberFormat="1" applyFont="1" applyFill="1" applyBorder="1" applyAlignment="1">
      <alignment vertical="center" wrapText="1"/>
    </xf>
    <xf numFmtId="0" fontId="5" fillId="9" borderId="15" xfId="0" applyFont="1" applyFill="1" applyBorder="1" applyAlignment="1">
      <alignment vertical="center"/>
    </xf>
    <xf numFmtId="0" fontId="34" fillId="9" borderId="15" xfId="0" applyFont="1" applyFill="1" applyBorder="1" applyAlignment="1">
      <alignment vertical="center"/>
    </xf>
    <xf numFmtId="43" fontId="34" fillId="9" borderId="15" xfId="1" applyFont="1" applyFill="1" applyBorder="1"/>
    <xf numFmtId="165" fontId="5" fillId="9" borderId="15" xfId="3" applyFont="1" applyFill="1" applyBorder="1" applyAlignment="1">
      <alignment vertical="center"/>
    </xf>
    <xf numFmtId="164" fontId="5" fillId="9" borderId="15" xfId="3" applyNumberFormat="1" applyFont="1" applyFill="1" applyBorder="1" applyAlignment="1">
      <alignment vertical="center"/>
    </xf>
    <xf numFmtId="0" fontId="23" fillId="7" borderId="0" xfId="0" applyFont="1" applyFill="1" applyBorder="1" applyAlignment="1">
      <alignment horizontal="center" vertical="top" wrapText="1"/>
    </xf>
    <xf numFmtId="4" fontId="5" fillId="0" borderId="0" xfId="6" applyNumberFormat="1" applyFont="1" applyBorder="1"/>
    <xf numFmtId="0" fontId="5" fillId="0" borderId="0" xfId="6" applyFont="1" applyBorder="1" applyAlignment="1">
      <alignment vertical="center"/>
    </xf>
    <xf numFmtId="4" fontId="5" fillId="0" borderId="0" xfId="6" applyNumberFormat="1" applyFont="1" applyBorder="1" applyAlignment="1">
      <alignment vertical="center"/>
    </xf>
    <xf numFmtId="2" fontId="5" fillId="0" borderId="15" xfId="6" applyNumberFormat="1" applyFont="1" applyBorder="1"/>
    <xf numFmtId="168" fontId="3" fillId="5" borderId="15" xfId="0" applyNumberFormat="1" applyFont="1" applyFill="1" applyBorder="1" applyAlignment="1">
      <alignment vertical="center" wrapText="1"/>
    </xf>
    <xf numFmtId="168" fontId="35" fillId="5" borderId="15" xfId="0" applyNumberFormat="1" applyFont="1" applyFill="1" applyBorder="1"/>
    <xf numFmtId="168" fontId="3" fillId="9" borderId="15" xfId="0" applyNumberFormat="1" applyFont="1" applyFill="1" applyBorder="1" applyAlignment="1">
      <alignment vertical="center"/>
    </xf>
    <xf numFmtId="168" fontId="35" fillId="9" borderId="15" xfId="0" applyNumberFormat="1" applyFont="1" applyFill="1" applyBorder="1"/>
    <xf numFmtId="0" fontId="5" fillId="0" borderId="0" xfId="6" applyFont="1" applyBorder="1" applyAlignment="1">
      <alignment horizontal="center"/>
    </xf>
    <xf numFmtId="2" fontId="5" fillId="0" borderId="10" xfId="6" applyNumberFormat="1" applyFont="1" applyBorder="1" applyAlignment="1">
      <alignment vertical="center"/>
    </xf>
    <xf numFmtId="2" fontId="5" fillId="0" borderId="11" xfId="6" applyNumberFormat="1" applyFont="1" applyBorder="1" applyAlignment="1">
      <alignment vertical="center"/>
    </xf>
    <xf numFmtId="2" fontId="5" fillId="0" borderId="15" xfId="6" applyNumberFormat="1" applyFont="1" applyBorder="1" applyAlignment="1">
      <alignment horizontal="center"/>
    </xf>
    <xf numFmtId="2" fontId="5" fillId="0" borderId="9" xfId="6" applyNumberFormat="1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7" fillId="6" borderId="15" xfId="0" applyNumberFormat="1" applyFont="1" applyFill="1" applyBorder="1" applyAlignment="1">
      <alignment horizontal="right" vertical="center"/>
    </xf>
    <xf numFmtId="0" fontId="17" fillId="6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/>
    </xf>
    <xf numFmtId="165" fontId="4" fillId="5" borderId="13" xfId="3" applyFont="1" applyFill="1" applyBorder="1" applyAlignment="1">
      <alignment horizontal="center" vertical="center"/>
    </xf>
    <xf numFmtId="165" fontId="4" fillId="5" borderId="14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165" fontId="4" fillId="5" borderId="15" xfId="3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164" fontId="19" fillId="6" borderId="15" xfId="0" applyNumberFormat="1" applyFont="1" applyFill="1" applyBorder="1" applyAlignment="1">
      <alignment horizontal="center" vertical="center" wrapText="1"/>
    </xf>
    <xf numFmtId="4" fontId="37" fillId="6" borderId="15" xfId="6" applyNumberFormat="1" applyFont="1" applyFill="1" applyBorder="1" applyAlignment="1">
      <alignment horizontal="center" vertical="center"/>
    </xf>
    <xf numFmtId="0" fontId="37" fillId="6" borderId="15" xfId="6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5" fontId="4" fillId="5" borderId="12" xfId="3" applyFont="1" applyFill="1" applyBorder="1" applyAlignment="1">
      <alignment horizontal="center" vertical="center" wrapText="1"/>
    </xf>
    <xf numFmtId="165" fontId="4" fillId="5" borderId="13" xfId="3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/>
    </xf>
    <xf numFmtId="0" fontId="31" fillId="0" borderId="2" xfId="0" applyFont="1" applyFill="1" applyBorder="1" applyAlignment="1">
      <alignment horizontal="center" vertical="top"/>
    </xf>
    <xf numFmtId="0" fontId="32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9" borderId="15" xfId="0" applyNumberFormat="1" applyFont="1" applyFill="1" applyBorder="1" applyAlignment="1">
      <alignment horizontal="right" vertical="center"/>
    </xf>
    <xf numFmtId="0" fontId="5" fillId="9" borderId="15" xfId="0" applyFont="1" applyFill="1" applyBorder="1" applyAlignment="1">
      <alignment vertical="center"/>
    </xf>
    <xf numFmtId="0" fontId="21" fillId="6" borderId="9" xfId="6" applyFont="1" applyFill="1" applyBorder="1"/>
    <xf numFmtId="0" fontId="21" fillId="6" borderId="10" xfId="6" applyFont="1" applyFill="1" applyBorder="1"/>
    <xf numFmtId="0" fontId="5" fillId="0" borderId="0" xfId="6" applyFont="1" applyBorder="1" applyAlignment="1">
      <alignment horizontal="center"/>
    </xf>
    <xf numFmtId="2" fontId="5" fillId="0" borderId="9" xfId="6" applyNumberFormat="1" applyFont="1" applyBorder="1" applyAlignment="1">
      <alignment horizontal="center"/>
    </xf>
    <xf numFmtId="2" fontId="5" fillId="0" borderId="11" xfId="6" applyNumberFormat="1" applyFont="1" applyBorder="1" applyAlignment="1">
      <alignment horizontal="center"/>
    </xf>
    <xf numFmtId="0" fontId="23" fillId="11" borderId="6" xfId="0" applyFont="1" applyFill="1" applyBorder="1" applyAlignment="1">
      <alignment horizontal="center" vertical="top" wrapText="1"/>
    </xf>
    <xf numFmtId="0" fontId="23" fillId="11" borderId="7" xfId="0" applyFont="1" applyFill="1" applyBorder="1" applyAlignment="1">
      <alignment horizontal="center" vertical="top" wrapText="1"/>
    </xf>
    <xf numFmtId="0" fontId="23" fillId="11" borderId="24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23" fillId="0" borderId="18" xfId="0" applyFont="1" applyFill="1" applyBorder="1" applyAlignment="1">
      <alignment horizontal="center" vertical="top" wrapText="1"/>
    </xf>
    <xf numFmtId="0" fontId="23" fillId="0" borderId="9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1" xfId="0" applyFont="1" applyFill="1" applyBorder="1" applyAlignment="1">
      <alignment horizontal="center" vertical="top" wrapText="1"/>
    </xf>
    <xf numFmtId="0" fontId="23" fillId="10" borderId="9" xfId="0" applyFont="1" applyFill="1" applyBorder="1" applyAlignment="1">
      <alignment horizontal="center" vertical="top" wrapText="1"/>
    </xf>
    <xf numFmtId="0" fontId="23" fillId="10" borderId="10" xfId="0" applyFont="1" applyFill="1" applyBorder="1" applyAlignment="1">
      <alignment horizontal="center" vertical="top" wrapText="1"/>
    </xf>
    <xf numFmtId="0" fontId="23" fillId="10" borderId="11" xfId="0" applyFont="1" applyFill="1" applyBorder="1" applyAlignment="1">
      <alignment horizontal="center" vertical="top" wrapText="1"/>
    </xf>
    <xf numFmtId="0" fontId="14" fillId="3" borderId="9" xfId="6" applyFont="1" applyFill="1" applyBorder="1" applyAlignment="1">
      <alignment wrapText="1"/>
    </xf>
    <xf numFmtId="0" fontId="14" fillId="3" borderId="10" xfId="6" applyFont="1" applyFill="1" applyBorder="1" applyAlignment="1">
      <alignment wrapText="1"/>
    </xf>
    <xf numFmtId="0" fontId="14" fillId="3" borderId="11" xfId="6" applyFont="1" applyFill="1" applyBorder="1" applyAlignment="1">
      <alignment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  <xf numFmtId="49" fontId="25" fillId="6" borderId="1" xfId="6" applyNumberFormat="1" applyFont="1" applyFill="1" applyBorder="1" applyAlignment="1">
      <alignment horizontal="center" vertical="center"/>
    </xf>
    <xf numFmtId="49" fontId="25" fillId="6" borderId="2" xfId="6" applyNumberFormat="1" applyFont="1" applyFill="1" applyBorder="1" applyAlignment="1">
      <alignment horizontal="center" vertical="center"/>
    </xf>
    <xf numFmtId="49" fontId="25" fillId="6" borderId="3" xfId="6" applyNumberFormat="1" applyFont="1" applyFill="1" applyBorder="1" applyAlignment="1">
      <alignment horizontal="center" vertical="center"/>
    </xf>
    <xf numFmtId="49" fontId="25" fillId="6" borderId="6" xfId="6" applyNumberFormat="1" applyFont="1" applyFill="1" applyBorder="1" applyAlignment="1">
      <alignment horizontal="center" vertical="center"/>
    </xf>
    <xf numFmtId="49" fontId="25" fillId="6" borderId="7" xfId="6" applyNumberFormat="1" applyFont="1" applyFill="1" applyBorder="1" applyAlignment="1">
      <alignment horizontal="center" vertical="center"/>
    </xf>
    <xf numFmtId="49" fontId="25" fillId="6" borderId="8" xfId="6" applyNumberFormat="1" applyFont="1" applyFill="1" applyBorder="1" applyAlignment="1">
      <alignment horizontal="center" vertical="center"/>
    </xf>
    <xf numFmtId="0" fontId="3" fillId="0" borderId="0" xfId="6" applyFont="1" applyAlignment="1">
      <alignment horizontal="left" vertical="center" wrapText="1"/>
    </xf>
    <xf numFmtId="0" fontId="22" fillId="8" borderId="9" xfId="0" applyFont="1" applyFill="1" applyBorder="1" applyAlignment="1">
      <alignment horizontal="left" vertical="top" wrapText="1" indent="1"/>
    </xf>
    <xf numFmtId="0" fontId="23" fillId="8" borderId="10" xfId="0" applyFont="1" applyFill="1" applyBorder="1" applyAlignment="1">
      <alignment horizontal="left" vertical="top" wrapText="1" indent="1"/>
    </xf>
    <xf numFmtId="0" fontId="23" fillId="8" borderId="9" xfId="0" applyFont="1" applyFill="1" applyBorder="1" applyAlignment="1">
      <alignment horizontal="left" vertical="top" wrapText="1" indent="1"/>
    </xf>
    <xf numFmtId="167" fontId="22" fillId="8" borderId="21" xfId="0" applyNumberFormat="1" applyFont="1" applyFill="1" applyBorder="1" applyAlignment="1">
      <alignment horizontal="left" vertical="top" indent="2" shrinkToFit="1"/>
    </xf>
    <xf numFmtId="0" fontId="38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0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14" fillId="3" borderId="9" xfId="6" applyFont="1" applyFill="1" applyBorder="1" applyAlignment="1">
      <alignment vertical="center" wrapText="1"/>
    </xf>
    <xf numFmtId="0" fontId="14" fillId="3" borderId="10" xfId="6" applyFont="1" applyFill="1" applyBorder="1" applyAlignment="1">
      <alignment vertical="center" wrapText="1"/>
    </xf>
    <xf numFmtId="0" fontId="14" fillId="3" borderId="11" xfId="6" applyFont="1" applyFill="1" applyBorder="1" applyAlignment="1">
      <alignment vertical="center" wrapText="1"/>
    </xf>
    <xf numFmtId="0" fontId="23" fillId="0" borderId="22" xfId="0" applyFont="1" applyFill="1" applyBorder="1" applyAlignment="1">
      <alignment horizontal="center" vertical="top" wrapText="1"/>
    </xf>
    <xf numFmtId="0" fontId="23" fillId="7" borderId="0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28" fillId="6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26" fillId="6" borderId="15" xfId="0" applyFont="1" applyFill="1" applyBorder="1" applyAlignment="1">
      <alignment horizontal="left"/>
    </xf>
    <xf numFmtId="0" fontId="26" fillId="6" borderId="15" xfId="0" applyFont="1" applyFill="1" applyBorder="1" applyAlignment="1">
      <alignment horizontal="center"/>
    </xf>
    <xf numFmtId="0" fontId="27" fillId="6" borderId="15" xfId="0" applyFont="1" applyFill="1" applyBorder="1" applyAlignment="1"/>
    <xf numFmtId="0" fontId="27" fillId="6" borderId="15" xfId="0" applyFont="1" applyFill="1" applyBorder="1" applyAlignment="1">
      <alignment horizontal="left"/>
    </xf>
    <xf numFmtId="0" fontId="15" fillId="7" borderId="11" xfId="0" applyFont="1" applyFill="1" applyBorder="1" applyAlignment="1">
      <alignment horizontal="center" vertical="center"/>
    </xf>
    <xf numFmtId="0" fontId="5" fillId="0" borderId="0" xfId="4" applyFont="1"/>
    <xf numFmtId="0" fontId="5" fillId="0" borderId="9" xfId="4" applyFont="1" applyBorder="1"/>
    <xf numFmtId="2" fontId="5" fillId="0" borderId="10" xfId="4" applyNumberFormat="1" applyFont="1" applyBorder="1"/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4" fontId="5" fillId="0" borderId="9" xfId="6" applyNumberFormat="1" applyFont="1" applyBorder="1" applyAlignment="1">
      <alignment horizontal="center"/>
    </xf>
    <xf numFmtId="0" fontId="5" fillId="0" borderId="10" xfId="6" applyFont="1" applyBorder="1" applyAlignment="1">
      <alignment horizontal="center"/>
    </xf>
    <xf numFmtId="0" fontId="5" fillId="0" borderId="11" xfId="6" applyFont="1" applyBorder="1" applyAlignment="1">
      <alignment horizontal="center"/>
    </xf>
    <xf numFmtId="4" fontId="5" fillId="0" borderId="11" xfId="6" applyNumberFormat="1" applyFont="1" applyBorder="1" applyAlignment="1">
      <alignment horizontal="center"/>
    </xf>
    <xf numFmtId="2" fontId="5" fillId="0" borderId="9" xfId="4" applyNumberFormat="1" applyFont="1" applyBorder="1"/>
    <xf numFmtId="2" fontId="5" fillId="0" borderId="4" xfId="4" applyNumberFormat="1" applyFont="1" applyBorder="1"/>
    <xf numFmtId="2" fontId="5" fillId="0" borderId="6" xfId="4" applyNumberFormat="1" applyFont="1" applyBorder="1"/>
    <xf numFmtId="0" fontId="5" fillId="0" borderId="9" xfId="6" applyFont="1" applyBorder="1" applyAlignment="1">
      <alignment horizontal="center"/>
    </xf>
    <xf numFmtId="0" fontId="5" fillId="0" borderId="5" xfId="6" applyFont="1" applyBorder="1" applyAlignment="1">
      <alignment horizontal="center"/>
    </xf>
    <xf numFmtId="0" fontId="5" fillId="0" borderId="4" xfId="4" applyFont="1" applyBorder="1"/>
    <xf numFmtId="0" fontId="5" fillId="0" borderId="6" xfId="4" applyFont="1" applyBorder="1"/>
    <xf numFmtId="4" fontId="15" fillId="0" borderId="5" xfId="6" applyNumberFormat="1" applyFont="1" applyBorder="1"/>
    <xf numFmtId="0" fontId="5" fillId="0" borderId="3" xfId="6" applyFont="1" applyBorder="1" applyAlignment="1">
      <alignment horizontal="center"/>
    </xf>
    <xf numFmtId="2" fontId="5" fillId="0" borderId="9" xfId="6" applyNumberFormat="1" applyFont="1" applyBorder="1"/>
    <xf numFmtId="2" fontId="5" fillId="0" borderId="10" xfId="6" applyNumberFormat="1" applyFont="1" applyBorder="1" applyAlignment="1">
      <alignment horizontal="right"/>
    </xf>
    <xf numFmtId="2" fontId="5" fillId="0" borderId="0" xfId="6" applyNumberFormat="1" applyFont="1" applyBorder="1" applyAlignment="1">
      <alignment horizontal="right"/>
    </xf>
    <xf numFmtId="2" fontId="5" fillId="0" borderId="2" xfId="6" applyNumberFormat="1" applyFont="1" applyBorder="1" applyAlignment="1">
      <alignment horizontal="right"/>
    </xf>
    <xf numFmtId="4" fontId="5" fillId="0" borderId="10" xfId="6" applyNumberFormat="1" applyFont="1" applyBorder="1" applyAlignment="1">
      <alignment vertical="center"/>
    </xf>
    <xf numFmtId="0" fontId="5" fillId="0" borderId="7" xfId="4" applyFont="1" applyBorder="1" applyAlignment="1">
      <alignment horizontal="left"/>
    </xf>
    <xf numFmtId="2" fontId="5" fillId="0" borderId="15" xfId="6" applyNumberFormat="1" applyFont="1" applyBorder="1" applyAlignment="1">
      <alignment horizontal="center" wrapText="1"/>
    </xf>
    <xf numFmtId="2" fontId="5" fillId="0" borderId="6" xfId="6" applyNumberFormat="1" applyFont="1" applyBorder="1" applyAlignment="1">
      <alignment vertical="center"/>
    </xf>
    <xf numFmtId="2" fontId="5" fillId="0" borderId="8" xfId="6" applyNumberFormat="1" applyFont="1" applyBorder="1" applyAlignment="1">
      <alignment vertical="center"/>
    </xf>
    <xf numFmtId="0" fontId="5" fillId="0" borderId="1" xfId="6" applyFont="1" applyBorder="1" applyAlignment="1">
      <alignment horizontal="center"/>
    </xf>
    <xf numFmtId="0" fontId="5" fillId="0" borderId="3" xfId="6" applyFont="1" applyBorder="1" applyAlignment="1">
      <alignment horizontal="center"/>
    </xf>
    <xf numFmtId="0" fontId="5" fillId="0" borderId="8" xfId="6" applyFont="1" applyBorder="1"/>
    <xf numFmtId="0" fontId="5" fillId="0" borderId="1" xfId="4" applyFont="1" applyBorder="1"/>
    <xf numFmtId="0" fontId="5" fillId="0" borderId="2" xfId="4" applyFont="1" applyBorder="1"/>
    <xf numFmtId="0" fontId="5" fillId="0" borderId="3" xfId="4" applyFont="1" applyBorder="1"/>
    <xf numFmtId="2" fontId="5" fillId="0" borderId="0" xfId="4" applyNumberFormat="1" applyFont="1" applyBorder="1"/>
    <xf numFmtId="0" fontId="5" fillId="0" borderId="0" xfId="4" applyFont="1" applyBorder="1"/>
    <xf numFmtId="0" fontId="5" fillId="0" borderId="5" xfId="4" applyFont="1" applyBorder="1"/>
    <xf numFmtId="0" fontId="5" fillId="0" borderId="8" xfId="4" applyFont="1" applyBorder="1"/>
    <xf numFmtId="0" fontId="5" fillId="0" borderId="11" xfId="4" applyFont="1" applyBorder="1"/>
    <xf numFmtId="0" fontId="5" fillId="0" borderId="10" xfId="4" applyFont="1" applyBorder="1"/>
    <xf numFmtId="2" fontId="5" fillId="0" borderId="11" xfId="4" applyNumberFormat="1" applyFont="1" applyBorder="1"/>
    <xf numFmtId="2" fontId="5" fillId="0" borderId="0" xfId="6" applyNumberFormat="1" applyFont="1" applyAlignment="1">
      <alignment horizontal="left"/>
    </xf>
  </cellXfs>
  <cellStyles count="7">
    <cellStyle name="Normal" xfId="0" builtinId="0"/>
    <cellStyle name="Normal 5" xfId="4"/>
    <cellStyle name="Normal 5 2" xfId="6"/>
    <cellStyle name="Normal_Plan1_PLANILHA ORÇAMENTÁRIA - PAV. E DREN. Etapa II- PAC  TOTAL versao 31-10-2008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769754</xdr:rowOff>
    </xdr:from>
    <xdr:to>
      <xdr:col>12</xdr:col>
      <xdr:colOff>628650</xdr:colOff>
      <xdr:row>1</xdr:row>
      <xdr:rowOff>25600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0" y="769754"/>
          <a:ext cx="8801100" cy="6369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900">
            <a:effectLst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9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228600</xdr:colOff>
      <xdr:row>0</xdr:row>
      <xdr:rowOff>38100</xdr:rowOff>
    </xdr:from>
    <xdr:to>
      <xdr:col>4</xdr:col>
      <xdr:colOff>412057</xdr:colOff>
      <xdr:row>0</xdr:row>
      <xdr:rowOff>745879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7650" y="38100"/>
          <a:ext cx="688282" cy="7077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5</xdr:row>
      <xdr:rowOff>123824</xdr:rowOff>
    </xdr:from>
    <xdr:to>
      <xdr:col>5</xdr:col>
      <xdr:colOff>606424</xdr:colOff>
      <xdr:row>19</xdr:row>
      <xdr:rowOff>104773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2076449"/>
          <a:ext cx="3530599" cy="264794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5</xdr:row>
      <xdr:rowOff>85724</xdr:rowOff>
    </xdr:from>
    <xdr:to>
      <xdr:col>12</xdr:col>
      <xdr:colOff>222250</xdr:colOff>
      <xdr:row>19</xdr:row>
      <xdr:rowOff>114299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2038349"/>
          <a:ext cx="3594100" cy="269557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22</xdr:row>
      <xdr:rowOff>19051</xdr:rowOff>
    </xdr:from>
    <xdr:to>
      <xdr:col>5</xdr:col>
      <xdr:colOff>796923</xdr:colOff>
      <xdr:row>37</xdr:row>
      <xdr:rowOff>9525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4" y="5219701"/>
          <a:ext cx="3797299" cy="284797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133349</xdr:colOff>
      <xdr:row>21</xdr:row>
      <xdr:rowOff>76201</xdr:rowOff>
    </xdr:from>
    <xdr:to>
      <xdr:col>12</xdr:col>
      <xdr:colOff>400048</xdr:colOff>
      <xdr:row>36</xdr:row>
      <xdr:rowOff>161925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4" y="5086351"/>
          <a:ext cx="3924299" cy="294322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39</xdr:row>
      <xdr:rowOff>171451</xdr:rowOff>
    </xdr:from>
    <xdr:to>
      <xdr:col>5</xdr:col>
      <xdr:colOff>758823</xdr:colOff>
      <xdr:row>54</xdr:row>
      <xdr:rowOff>161925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8620126"/>
          <a:ext cx="3797299" cy="2847974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39</xdr:row>
      <xdr:rowOff>114300</xdr:rowOff>
    </xdr:from>
    <xdr:to>
      <xdr:col>12</xdr:col>
      <xdr:colOff>473074</xdr:colOff>
      <xdr:row>55</xdr:row>
      <xdr:rowOff>85724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8562975"/>
          <a:ext cx="4025899" cy="3019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otafogo/Projetos/Or&#231;amento/ITB-UBS-2017-ORC-R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15">
          <cell r="J15">
            <v>279.68</v>
          </cell>
        </row>
        <row r="20">
          <cell r="J20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40">
          <cell r="J40">
            <v>0</v>
          </cell>
        </row>
        <row r="56">
          <cell r="J56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9">
          <cell r="J159">
            <v>0</v>
          </cell>
        </row>
        <row r="160">
          <cell r="J160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78">
          <cell r="J178">
            <v>0</v>
          </cell>
        </row>
        <row r="181">
          <cell r="J181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.C UBS"/>
      <sheetName val="COMPOSICOES"/>
      <sheetName val="Cronograma"/>
      <sheetName val="Pesquisa"/>
      <sheetName val="Calculo do BDI"/>
    </sheetNames>
    <sheetDataSet>
      <sheetData sheetId="0">
        <row r="2">
          <cell r="A2" t="str">
            <v>PREFEITURA MUNICIPAL DE ITABAIANA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2"/>
  <sheetViews>
    <sheetView tabSelected="1" topLeftCell="A173" zoomScale="90" zoomScaleNormal="90" workbookViewId="0">
      <selection activeCell="A190" sqref="A190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3.28515625" customWidth="1"/>
    <col min="10" max="10" width="10.42578125" customWidth="1"/>
    <col min="11" max="11" width="9.28515625" customWidth="1"/>
    <col min="12" max="12" width="14" customWidth="1"/>
    <col min="13" max="13" width="13.140625" customWidth="1"/>
    <col min="14" max="14" width="14.85546875" customWidth="1"/>
    <col min="15" max="15" width="14.28515625" customWidth="1"/>
  </cols>
  <sheetData>
    <row r="1" spans="1:15" ht="24.75" customHeight="1" x14ac:dyDescent="0.25">
      <c r="A1" s="234"/>
      <c r="B1" s="235"/>
      <c r="C1" s="241" t="s">
        <v>373</v>
      </c>
      <c r="D1" s="241"/>
      <c r="E1" s="241"/>
      <c r="F1" s="241"/>
      <c r="G1" s="241"/>
      <c r="H1" s="241"/>
      <c r="I1" s="241"/>
      <c r="J1" s="242" t="s">
        <v>320</v>
      </c>
      <c r="K1" s="242"/>
      <c r="L1" s="242"/>
      <c r="M1" s="242"/>
      <c r="N1" s="242"/>
      <c r="O1" s="242"/>
    </row>
    <row r="2" spans="1:15" ht="43.5" customHeight="1" x14ac:dyDescent="0.25">
      <c r="A2" s="236"/>
      <c r="B2" s="237"/>
      <c r="C2" s="241"/>
      <c r="D2" s="241"/>
      <c r="E2" s="241"/>
      <c r="F2" s="241"/>
      <c r="G2" s="241"/>
      <c r="H2" s="241"/>
      <c r="I2" s="241"/>
      <c r="J2" s="243">
        <f>M187</f>
        <v>16734.36</v>
      </c>
      <c r="K2" s="244"/>
      <c r="L2" s="244"/>
      <c r="M2" s="244"/>
      <c r="N2" s="244"/>
      <c r="O2" s="244"/>
    </row>
    <row r="3" spans="1:15" x14ac:dyDescent="0.25">
      <c r="A3" s="214" t="s">
        <v>315</v>
      </c>
      <c r="B3" s="215"/>
      <c r="C3" s="216" t="s">
        <v>316</v>
      </c>
      <c r="D3" s="216"/>
      <c r="E3" s="189" t="s">
        <v>352</v>
      </c>
      <c r="F3" s="190"/>
      <c r="G3" s="190"/>
      <c r="H3" s="190"/>
      <c r="I3" s="191">
        <v>43402</v>
      </c>
      <c r="J3" s="223"/>
      <c r="K3" s="223"/>
      <c r="L3" s="223"/>
      <c r="M3" s="223"/>
      <c r="N3" s="223"/>
      <c r="O3" s="223"/>
    </row>
    <row r="4" spans="1:15" x14ac:dyDescent="0.25">
      <c r="A4" s="87" t="s">
        <v>318</v>
      </c>
      <c r="B4" s="88" t="s">
        <v>373</v>
      </c>
      <c r="C4" s="216" t="s">
        <v>317</v>
      </c>
      <c r="D4" s="216"/>
      <c r="E4" s="218" t="s">
        <v>353</v>
      </c>
      <c r="F4" s="219"/>
      <c r="G4" s="220"/>
      <c r="H4" s="190"/>
      <c r="I4" s="192"/>
      <c r="J4" s="4"/>
      <c r="K4" s="224" t="s">
        <v>325</v>
      </c>
      <c r="L4" s="224"/>
      <c r="M4" s="2"/>
      <c r="N4" s="248" t="s">
        <v>374</v>
      </c>
      <c r="O4" s="249"/>
    </row>
    <row r="5" spans="1:15" x14ac:dyDescent="0.25">
      <c r="A5" s="87" t="s">
        <v>319</v>
      </c>
      <c r="B5" s="87" t="s">
        <v>346</v>
      </c>
      <c r="C5" s="2"/>
      <c r="D5" s="1"/>
      <c r="E5" s="2"/>
      <c r="F5" s="3"/>
      <c r="G5" s="3"/>
      <c r="H5" s="3"/>
      <c r="I5" s="2"/>
      <c r="J5" s="4"/>
      <c r="K5" s="227" t="s">
        <v>326</v>
      </c>
      <c r="L5" s="227"/>
      <c r="M5" s="79"/>
      <c r="N5" s="320" t="s">
        <v>375</v>
      </c>
      <c r="O5" s="320"/>
    </row>
    <row r="6" spans="1:15" x14ac:dyDescent="0.25">
      <c r="A6" s="214" t="s">
        <v>347</v>
      </c>
      <c r="B6" s="214"/>
      <c r="C6" s="214"/>
      <c r="D6" s="1"/>
      <c r="E6" s="2"/>
      <c r="F6" s="3"/>
      <c r="G6" s="3"/>
      <c r="H6" s="3"/>
      <c r="I6" s="2"/>
      <c r="J6" s="4"/>
      <c r="K6" s="245" t="s">
        <v>327</v>
      </c>
      <c r="L6" s="245"/>
      <c r="M6" s="78"/>
      <c r="N6" s="247">
        <v>404076.5</v>
      </c>
      <c r="O6" s="247"/>
    </row>
    <row r="7" spans="1:15" x14ac:dyDescent="0.25">
      <c r="A7" s="214"/>
      <c r="B7" s="214"/>
      <c r="C7" s="214"/>
      <c r="D7" s="6"/>
      <c r="E7" s="5"/>
      <c r="F7" s="7"/>
      <c r="G7" s="7"/>
      <c r="H7" s="7"/>
      <c r="I7" s="5"/>
      <c r="J7" s="8"/>
      <c r="K7" s="227" t="s">
        <v>328</v>
      </c>
      <c r="L7" s="227"/>
      <c r="M7" s="227"/>
      <c r="N7" s="246">
        <f>N187</f>
        <v>123844.62</v>
      </c>
      <c r="O7" s="247"/>
    </row>
    <row r="8" spans="1:15" x14ac:dyDescent="0.25">
      <c r="A8" s="60" t="s">
        <v>321</v>
      </c>
      <c r="B8" s="60" t="s">
        <v>322</v>
      </c>
      <c r="C8" s="60" t="s">
        <v>323</v>
      </c>
      <c r="D8" s="64">
        <v>44083</v>
      </c>
      <c r="E8" s="64">
        <v>44102</v>
      </c>
      <c r="F8" s="61"/>
      <c r="G8" s="61"/>
      <c r="H8" s="61"/>
      <c r="I8" s="62"/>
      <c r="J8" s="63"/>
      <c r="K8" s="228" t="s">
        <v>324</v>
      </c>
      <c r="L8" s="228"/>
      <c r="M8" s="62"/>
      <c r="N8" s="225">
        <f>N6-N7</f>
        <v>280231.88</v>
      </c>
      <c r="O8" s="226"/>
    </row>
    <row r="9" spans="1:15" x14ac:dyDescent="0.25">
      <c r="A9" s="240" t="s">
        <v>4</v>
      </c>
      <c r="B9" s="238" t="s">
        <v>5</v>
      </c>
      <c r="C9" s="231" t="s">
        <v>2</v>
      </c>
      <c r="D9" s="253" t="s">
        <v>3</v>
      </c>
      <c r="E9" s="221" t="s">
        <v>0</v>
      </c>
      <c r="F9" s="221"/>
      <c r="G9" s="222"/>
      <c r="H9" s="221"/>
      <c r="I9" s="221"/>
      <c r="J9" s="221"/>
      <c r="K9" s="250" t="s">
        <v>314</v>
      </c>
      <c r="L9" s="34"/>
      <c r="M9" s="36" t="s">
        <v>1</v>
      </c>
      <c r="N9" s="37"/>
      <c r="O9" s="250" t="s">
        <v>314</v>
      </c>
    </row>
    <row r="10" spans="1:15" ht="9.75" customHeight="1" x14ac:dyDescent="0.25">
      <c r="A10" s="240"/>
      <c r="B10" s="239"/>
      <c r="C10" s="232"/>
      <c r="D10" s="254"/>
      <c r="E10" s="229" t="s">
        <v>312</v>
      </c>
      <c r="F10" s="35"/>
      <c r="G10" s="217" t="s">
        <v>330</v>
      </c>
      <c r="H10" s="130"/>
      <c r="I10" s="229" t="s">
        <v>313</v>
      </c>
      <c r="J10" s="255" t="s">
        <v>310</v>
      </c>
      <c r="K10" s="251"/>
      <c r="L10" s="231" t="s">
        <v>312</v>
      </c>
      <c r="M10" s="222" t="s">
        <v>313</v>
      </c>
      <c r="N10" s="222" t="s">
        <v>310</v>
      </c>
      <c r="O10" s="251"/>
    </row>
    <row r="11" spans="1:15" ht="11.25" customHeight="1" x14ac:dyDescent="0.25">
      <c r="A11" s="240"/>
      <c r="B11" s="239"/>
      <c r="C11" s="232"/>
      <c r="D11" s="254"/>
      <c r="E11" s="229"/>
      <c r="F11" s="131"/>
      <c r="G11" s="217"/>
      <c r="H11" s="130"/>
      <c r="I11" s="229"/>
      <c r="J11" s="255"/>
      <c r="K11" s="251"/>
      <c r="L11" s="232"/>
      <c r="M11" s="229"/>
      <c r="N11" s="229"/>
      <c r="O11" s="251"/>
    </row>
    <row r="12" spans="1:15" ht="10.5" customHeight="1" x14ac:dyDescent="0.25">
      <c r="A12" s="231"/>
      <c r="B12" s="239"/>
      <c r="C12" s="232"/>
      <c r="D12" s="254"/>
      <c r="E12" s="229"/>
      <c r="F12" s="132"/>
      <c r="G12" s="217"/>
      <c r="H12" s="133">
        <v>0.94</v>
      </c>
      <c r="I12" s="230"/>
      <c r="J12" s="256"/>
      <c r="K12" s="252"/>
      <c r="L12" s="233"/>
      <c r="M12" s="230"/>
      <c r="N12" s="230"/>
      <c r="O12" s="252"/>
    </row>
    <row r="13" spans="1:15" x14ac:dyDescent="0.25">
      <c r="A13" s="134"/>
      <c r="B13" s="134"/>
      <c r="C13" s="134"/>
      <c r="D13" s="134"/>
      <c r="E13" s="134"/>
      <c r="F13" s="135"/>
      <c r="G13" s="135"/>
      <c r="H13" s="136"/>
      <c r="I13" s="38"/>
      <c r="J13" s="39"/>
      <c r="K13" s="65"/>
      <c r="L13" s="38"/>
      <c r="M13" s="38"/>
      <c r="N13" s="38"/>
      <c r="O13" s="137"/>
    </row>
    <row r="14" spans="1:15" x14ac:dyDescent="0.25">
      <c r="A14" s="138">
        <v>1</v>
      </c>
      <c r="B14" s="139" t="s">
        <v>6</v>
      </c>
      <c r="C14" s="140"/>
      <c r="D14" s="141"/>
      <c r="E14" s="139"/>
      <c r="F14" s="142"/>
      <c r="G14" s="142"/>
      <c r="H14" s="143"/>
      <c r="I14" s="42"/>
      <c r="J14" s="43"/>
      <c r="K14" s="43"/>
      <c r="L14" s="44"/>
      <c r="M14" s="45">
        <f>SUM(M15:M17)</f>
        <v>0</v>
      </c>
      <c r="N14" s="45"/>
      <c r="O14" s="144">
        <v>0</v>
      </c>
    </row>
    <row r="15" spans="1:15" ht="25.5" x14ac:dyDescent="0.25">
      <c r="A15" s="145" t="s">
        <v>7</v>
      </c>
      <c r="B15" s="146" t="s">
        <v>8</v>
      </c>
      <c r="C15" s="147" t="s">
        <v>9</v>
      </c>
      <c r="D15" s="148">
        <v>326.57</v>
      </c>
      <c r="E15" s="148">
        <v>4.5</v>
      </c>
      <c r="F15" s="149"/>
      <c r="G15" s="185">
        <v>4.5</v>
      </c>
      <c r="H15" s="41">
        <v>435.99</v>
      </c>
      <c r="I15" s="9"/>
      <c r="J15" s="10">
        <f>I15+'[6]1'!J14</f>
        <v>4.5</v>
      </c>
      <c r="K15" s="68" t="s">
        <v>329</v>
      </c>
      <c r="L15" s="9">
        <f>ROUND(E15*D15,2)</f>
        <v>1469.57</v>
      </c>
      <c r="M15" s="9">
        <f>ROUND(I15*D15,2)</f>
        <v>0</v>
      </c>
      <c r="N15" s="9">
        <f>ROUND(J15*D15,2)</f>
        <v>1469.57</v>
      </c>
      <c r="O15" s="150" t="s">
        <v>329</v>
      </c>
    </row>
    <row r="16" spans="1:15" ht="25.5" x14ac:dyDescent="0.25">
      <c r="A16" s="145" t="s">
        <v>10</v>
      </c>
      <c r="B16" s="146" t="s">
        <v>11</v>
      </c>
      <c r="C16" s="147" t="s">
        <v>9</v>
      </c>
      <c r="D16" s="148">
        <v>9.7100000000000009</v>
      </c>
      <c r="E16" s="148">
        <v>279.68</v>
      </c>
      <c r="F16" s="149"/>
      <c r="G16" s="185">
        <v>279.68</v>
      </c>
      <c r="H16" s="41">
        <v>97.97</v>
      </c>
      <c r="I16" s="9"/>
      <c r="J16" s="10">
        <f>I16+'[6]1'!J15</f>
        <v>279.68</v>
      </c>
      <c r="K16" s="68" t="s">
        <v>329</v>
      </c>
      <c r="L16" s="9">
        <f>ROUND(E16*D16,2)</f>
        <v>2715.69</v>
      </c>
      <c r="M16" s="9">
        <f>ROUND(I16*D16,2)</f>
        <v>0</v>
      </c>
      <c r="N16" s="9">
        <f>ROUND(J16*D16,2)</f>
        <v>2715.69</v>
      </c>
      <c r="O16" s="150" t="s">
        <v>329</v>
      </c>
    </row>
    <row r="17" spans="1:15" x14ac:dyDescent="0.25">
      <c r="A17" s="145" t="s">
        <v>12</v>
      </c>
      <c r="B17" s="146" t="s">
        <v>13</v>
      </c>
      <c r="C17" s="147" t="s">
        <v>9</v>
      </c>
      <c r="D17" s="148">
        <v>1.03</v>
      </c>
      <c r="E17" s="148">
        <v>916.26</v>
      </c>
      <c r="F17" s="149"/>
      <c r="G17" s="185">
        <v>916.26</v>
      </c>
      <c r="H17" s="41">
        <v>2.8</v>
      </c>
      <c r="I17" s="9"/>
      <c r="J17" s="10">
        <v>916.26</v>
      </c>
      <c r="K17" s="68" t="s">
        <v>329</v>
      </c>
      <c r="L17" s="9">
        <f>ROUND(E17*D17,2)</f>
        <v>943.75</v>
      </c>
      <c r="M17" s="9">
        <f>ROUND(I17*D17,2)</f>
        <v>0</v>
      </c>
      <c r="N17" s="9">
        <f>ROUND(J17*D17,2)</f>
        <v>943.75</v>
      </c>
      <c r="O17" s="150" t="s">
        <v>329</v>
      </c>
    </row>
    <row r="18" spans="1:15" x14ac:dyDescent="0.25">
      <c r="A18" s="145"/>
      <c r="B18" s="146"/>
      <c r="C18" s="147"/>
      <c r="D18" s="148"/>
      <c r="E18" s="148"/>
      <c r="F18" s="149"/>
      <c r="G18" s="40"/>
      <c r="H18" s="41"/>
      <c r="I18" s="9"/>
      <c r="J18" s="10"/>
      <c r="K18" s="49"/>
      <c r="L18" s="11">
        <f>SUM(L15:L17)</f>
        <v>5129.01</v>
      </c>
      <c r="M18" s="11"/>
      <c r="N18" s="11">
        <f>SUM(N15:N17)</f>
        <v>5129.01</v>
      </c>
      <c r="O18" s="150"/>
    </row>
    <row r="19" spans="1:15" x14ac:dyDescent="0.25">
      <c r="A19" s="138">
        <v>2</v>
      </c>
      <c r="B19" s="139" t="s">
        <v>14</v>
      </c>
      <c r="C19" s="140"/>
      <c r="D19" s="141"/>
      <c r="E19" s="139"/>
      <c r="F19" s="142"/>
      <c r="G19" s="46"/>
      <c r="H19" s="47">
        <v>258.52999999999997</v>
      </c>
      <c r="I19" s="48"/>
      <c r="J19" s="49"/>
      <c r="K19" s="66"/>
      <c r="L19" s="44"/>
      <c r="M19" s="44"/>
      <c r="N19" s="44"/>
      <c r="O19" s="151">
        <f>SUM(O20:O23)</f>
        <v>0</v>
      </c>
    </row>
    <row r="20" spans="1:15" ht="51" x14ac:dyDescent="0.25">
      <c r="A20" s="145" t="s">
        <v>15</v>
      </c>
      <c r="B20" s="146" t="s">
        <v>16</v>
      </c>
      <c r="C20" s="147" t="s">
        <v>17</v>
      </c>
      <c r="D20" s="152">
        <v>5.15</v>
      </c>
      <c r="E20" s="152">
        <v>63.01</v>
      </c>
      <c r="F20" s="149"/>
      <c r="G20" s="153">
        <v>63.01</v>
      </c>
      <c r="H20" s="154">
        <v>1664.68</v>
      </c>
      <c r="I20" s="155">
        <v>0</v>
      </c>
      <c r="J20" s="156">
        <f>I20+G20</f>
        <v>63.01</v>
      </c>
      <c r="K20" s="49">
        <f>E20-J20</f>
        <v>0</v>
      </c>
      <c r="L20" s="9">
        <f>ROUND(E20*D20,2)</f>
        <v>324.5</v>
      </c>
      <c r="M20" s="9">
        <f>ROUND(I20*D20,2)</f>
        <v>0</v>
      </c>
      <c r="N20" s="9">
        <f>ROUND(J20*D20,2)</f>
        <v>324.5</v>
      </c>
      <c r="O20" s="157">
        <f>L20-N20</f>
        <v>0</v>
      </c>
    </row>
    <row r="21" spans="1:15" x14ac:dyDescent="0.25">
      <c r="A21" s="145" t="s">
        <v>18</v>
      </c>
      <c r="B21" s="146" t="s">
        <v>348</v>
      </c>
      <c r="C21" s="147" t="s">
        <v>17</v>
      </c>
      <c r="D21" s="148">
        <v>45.98</v>
      </c>
      <c r="E21" s="148">
        <v>12.89</v>
      </c>
      <c r="F21" s="149"/>
      <c r="G21" s="153">
        <v>12.89</v>
      </c>
      <c r="H21" s="41">
        <v>860.01</v>
      </c>
      <c r="I21" s="12">
        <v>0</v>
      </c>
      <c r="J21" s="10">
        <f>G21+'[6]1'!J20</f>
        <v>12.89</v>
      </c>
      <c r="K21" s="68" t="s">
        <v>329</v>
      </c>
      <c r="L21" s="9">
        <f>ROUND(E21*D21,2)</f>
        <v>592.67999999999995</v>
      </c>
      <c r="M21" s="9">
        <f>ROUND(I21*D21,2)</f>
        <v>0</v>
      </c>
      <c r="N21" s="9">
        <f>ROUND(J21*D21,2)</f>
        <v>592.67999999999995</v>
      </c>
      <c r="O21" s="157">
        <f t="shared" ref="O21:O23" si="0">L21-N21</f>
        <v>0</v>
      </c>
    </row>
    <row r="22" spans="1:15" x14ac:dyDescent="0.25">
      <c r="A22" s="145" t="s">
        <v>19</v>
      </c>
      <c r="B22" s="146" t="s">
        <v>20</v>
      </c>
      <c r="C22" s="147" t="s">
        <v>17</v>
      </c>
      <c r="D22" s="148">
        <v>16.61</v>
      </c>
      <c r="E22" s="148">
        <v>50.12</v>
      </c>
      <c r="F22" s="149"/>
      <c r="G22" s="149">
        <v>50.12</v>
      </c>
      <c r="H22" s="158"/>
      <c r="I22" s="12">
        <v>0</v>
      </c>
      <c r="J22" s="10">
        <f>I22+G22</f>
        <v>50.12</v>
      </c>
      <c r="K22" s="68" t="s">
        <v>329</v>
      </c>
      <c r="L22" s="9">
        <f>ROUND(E22*D22,2)</f>
        <v>832.49</v>
      </c>
      <c r="M22" s="9">
        <f>ROUND(I22*D22,2)</f>
        <v>0</v>
      </c>
      <c r="N22" s="9">
        <f>ROUND(J22*D22,2)</f>
        <v>832.49</v>
      </c>
      <c r="O22" s="157">
        <f t="shared" si="0"/>
        <v>0</v>
      </c>
    </row>
    <row r="23" spans="1:15" x14ac:dyDescent="0.25">
      <c r="A23" s="145" t="s">
        <v>21</v>
      </c>
      <c r="B23" s="146" t="s">
        <v>22</v>
      </c>
      <c r="C23" s="147" t="s">
        <v>17</v>
      </c>
      <c r="D23" s="148">
        <v>5.67</v>
      </c>
      <c r="E23" s="148">
        <v>12.89</v>
      </c>
      <c r="F23" s="149"/>
      <c r="G23" s="149">
        <v>12.89</v>
      </c>
      <c r="H23" s="158"/>
      <c r="I23" s="9">
        <v>0</v>
      </c>
      <c r="J23" s="10">
        <f>I23+G23</f>
        <v>12.89</v>
      </c>
      <c r="K23" s="68" t="s">
        <v>329</v>
      </c>
      <c r="L23" s="9">
        <f>ROUND(E23*D23,2)</f>
        <v>73.09</v>
      </c>
      <c r="M23" s="9">
        <f>ROUND(I23*D23,2)</f>
        <v>0</v>
      </c>
      <c r="N23" s="9">
        <f>ROUND(J23*D23,2)</f>
        <v>73.09</v>
      </c>
      <c r="O23" s="157">
        <f t="shared" si="0"/>
        <v>0</v>
      </c>
    </row>
    <row r="24" spans="1:15" x14ac:dyDescent="0.25">
      <c r="A24" s="145"/>
      <c r="B24" s="146"/>
      <c r="C24" s="147"/>
      <c r="D24" s="148"/>
      <c r="E24" s="148"/>
      <c r="F24" s="149"/>
      <c r="G24" s="149"/>
      <c r="H24" s="158"/>
      <c r="I24" s="9"/>
      <c r="J24" s="10"/>
      <c r="K24" s="49"/>
      <c r="L24" s="11">
        <f>SUM(L20:L23)</f>
        <v>1822.76</v>
      </c>
      <c r="M24" s="11">
        <f t="shared" ref="M24:N24" si="1">SUM(M20:M23)</f>
        <v>0</v>
      </c>
      <c r="N24" s="11">
        <f t="shared" si="1"/>
        <v>1822.76</v>
      </c>
      <c r="O24" s="137"/>
    </row>
    <row r="25" spans="1:15" x14ac:dyDescent="0.25">
      <c r="A25" s="138">
        <v>3</v>
      </c>
      <c r="B25" s="139" t="s">
        <v>24</v>
      </c>
      <c r="C25" s="140"/>
      <c r="D25" s="141"/>
      <c r="E25" s="139"/>
      <c r="F25" s="142"/>
      <c r="G25" s="142"/>
      <c r="H25" s="143"/>
      <c r="I25" s="44"/>
      <c r="J25" s="49"/>
      <c r="K25" s="80"/>
      <c r="L25" s="44"/>
      <c r="M25" s="44"/>
      <c r="N25" s="44"/>
      <c r="O25" s="125">
        <f>SUM(O26:O31)</f>
        <v>41182.32</v>
      </c>
    </row>
    <row r="26" spans="1:15" ht="35.25" customHeight="1" x14ac:dyDescent="0.25">
      <c r="A26" s="145" t="s">
        <v>25</v>
      </c>
      <c r="B26" s="159" t="s">
        <v>26</v>
      </c>
      <c r="C26" s="147" t="s">
        <v>9</v>
      </c>
      <c r="D26" s="148">
        <v>53.65</v>
      </c>
      <c r="E26" s="148">
        <v>275.24983399999996</v>
      </c>
      <c r="F26" s="149"/>
      <c r="G26" s="40"/>
      <c r="H26" s="41">
        <v>25.44</v>
      </c>
      <c r="I26" s="10"/>
      <c r="J26" s="10">
        <f>I26+'[6]1'!J25</f>
        <v>0</v>
      </c>
      <c r="K26" s="160">
        <v>275.24983399999996</v>
      </c>
      <c r="L26" s="9">
        <f t="shared" ref="L26:L31" si="2">ROUND(E26*D26,2)</f>
        <v>14767.15</v>
      </c>
      <c r="M26" s="9">
        <f t="shared" ref="M26:M31" si="3">ROUND(I26*D26,2)</f>
        <v>0</v>
      </c>
      <c r="N26" s="9">
        <f t="shared" ref="N26:N31" si="4">ROUND(J26*D26,2)</f>
        <v>0</v>
      </c>
      <c r="O26" s="161">
        <f>L26-N26</f>
        <v>14767.15</v>
      </c>
    </row>
    <row r="27" spans="1:15" ht="25.5" x14ac:dyDescent="0.25">
      <c r="A27" s="145" t="s">
        <v>27</v>
      </c>
      <c r="B27" s="159" t="s">
        <v>28</v>
      </c>
      <c r="C27" s="147" t="s">
        <v>9</v>
      </c>
      <c r="D27" s="148">
        <v>53.91</v>
      </c>
      <c r="E27" s="148">
        <v>275.24983399999996</v>
      </c>
      <c r="F27" s="149"/>
      <c r="G27" s="40"/>
      <c r="H27" s="41">
        <v>34.64</v>
      </c>
      <c r="I27" s="12"/>
      <c r="J27" s="10">
        <f>I27+'[6]1'!J26</f>
        <v>0</v>
      </c>
      <c r="K27" s="160">
        <v>275.24983399999996</v>
      </c>
      <c r="L27" s="9">
        <f t="shared" si="2"/>
        <v>14838.72</v>
      </c>
      <c r="M27" s="9">
        <f t="shared" si="3"/>
        <v>0</v>
      </c>
      <c r="N27" s="9">
        <f t="shared" si="4"/>
        <v>0</v>
      </c>
      <c r="O27" s="161">
        <f t="shared" ref="O27:O31" si="5">L27-N27</f>
        <v>14838.72</v>
      </c>
    </row>
    <row r="28" spans="1:15" ht="38.25" x14ac:dyDescent="0.25">
      <c r="A28" s="145" t="s">
        <v>29</v>
      </c>
      <c r="B28" s="159" t="s">
        <v>30</v>
      </c>
      <c r="C28" s="147" t="s">
        <v>23</v>
      </c>
      <c r="D28" s="148">
        <v>16.809999999999999</v>
      </c>
      <c r="E28" s="148">
        <v>39.750599999999999</v>
      </c>
      <c r="F28" s="149"/>
      <c r="G28" s="40"/>
      <c r="H28" s="41">
        <v>16.329999999999998</v>
      </c>
      <c r="I28" s="12"/>
      <c r="J28" s="10">
        <f>I28+'[6]1'!J27</f>
        <v>0</v>
      </c>
      <c r="K28" s="160">
        <v>39.750599999999999</v>
      </c>
      <c r="L28" s="9">
        <f t="shared" si="2"/>
        <v>668.21</v>
      </c>
      <c r="M28" s="9">
        <f t="shared" si="3"/>
        <v>0</v>
      </c>
      <c r="N28" s="9">
        <f t="shared" si="4"/>
        <v>0</v>
      </c>
      <c r="O28" s="157">
        <f t="shared" si="5"/>
        <v>668.21</v>
      </c>
    </row>
    <row r="29" spans="1:15" ht="25.5" x14ac:dyDescent="0.25">
      <c r="A29" s="145" t="s">
        <v>31</v>
      </c>
      <c r="B29" s="159" t="s">
        <v>32</v>
      </c>
      <c r="C29" s="147" t="s">
        <v>23</v>
      </c>
      <c r="D29" s="148">
        <v>51.57</v>
      </c>
      <c r="E29" s="148">
        <v>63.285499999999999</v>
      </c>
      <c r="F29" s="149"/>
      <c r="G29" s="40"/>
      <c r="H29" s="41">
        <v>12.26</v>
      </c>
      <c r="I29" s="9"/>
      <c r="J29" s="10">
        <f>I29+'[6]1'!J28</f>
        <v>0</v>
      </c>
      <c r="K29" s="160">
        <v>63.285499999999999</v>
      </c>
      <c r="L29" s="9">
        <f t="shared" si="2"/>
        <v>3263.63</v>
      </c>
      <c r="M29" s="9">
        <f t="shared" si="3"/>
        <v>0</v>
      </c>
      <c r="N29" s="9">
        <f t="shared" si="4"/>
        <v>0</v>
      </c>
      <c r="O29" s="157">
        <f t="shared" si="5"/>
        <v>3263.63</v>
      </c>
    </row>
    <row r="30" spans="1:15" ht="25.5" x14ac:dyDescent="0.25">
      <c r="A30" s="145" t="s">
        <v>33</v>
      </c>
      <c r="B30" s="159" t="s">
        <v>34</v>
      </c>
      <c r="C30" s="147" t="s">
        <v>23</v>
      </c>
      <c r="D30" s="148">
        <v>27.77</v>
      </c>
      <c r="E30" s="148">
        <v>62.493099999999998</v>
      </c>
      <c r="F30" s="149"/>
      <c r="G30" s="40"/>
      <c r="H30" s="41">
        <v>23.47</v>
      </c>
      <c r="I30" s="9"/>
      <c r="J30" s="10">
        <f>I30+'[6]1'!J29</f>
        <v>0</v>
      </c>
      <c r="K30" s="160">
        <v>62.493099999999998</v>
      </c>
      <c r="L30" s="9">
        <f t="shared" si="2"/>
        <v>1735.43</v>
      </c>
      <c r="M30" s="9">
        <f t="shared" si="3"/>
        <v>0</v>
      </c>
      <c r="N30" s="9">
        <f t="shared" si="4"/>
        <v>0</v>
      </c>
      <c r="O30" s="157">
        <f t="shared" si="5"/>
        <v>1735.43</v>
      </c>
    </row>
    <row r="31" spans="1:15" x14ac:dyDescent="0.25">
      <c r="A31" s="145" t="s">
        <v>35</v>
      </c>
      <c r="B31" s="159" t="s">
        <v>36</v>
      </c>
      <c r="C31" s="147" t="s">
        <v>349</v>
      </c>
      <c r="D31" s="148">
        <v>5909.18</v>
      </c>
      <c r="E31" s="148">
        <v>1</v>
      </c>
      <c r="F31" s="149"/>
      <c r="G31" s="149"/>
      <c r="H31" s="158"/>
      <c r="I31" s="9"/>
      <c r="J31" s="10">
        <f>I31+'[6]1'!J30</f>
        <v>0</v>
      </c>
      <c r="K31" s="160">
        <v>26.35</v>
      </c>
      <c r="L31" s="9">
        <f t="shared" si="2"/>
        <v>5909.18</v>
      </c>
      <c r="M31" s="9">
        <f t="shared" si="3"/>
        <v>0</v>
      </c>
      <c r="N31" s="9">
        <f t="shared" si="4"/>
        <v>0</v>
      </c>
      <c r="O31" s="161">
        <f t="shared" si="5"/>
        <v>5909.18</v>
      </c>
    </row>
    <row r="32" spans="1:15" x14ac:dyDescent="0.25">
      <c r="A32" s="145"/>
      <c r="B32" s="159"/>
      <c r="C32" s="147"/>
      <c r="D32" s="148"/>
      <c r="E32" s="148"/>
      <c r="F32" s="149"/>
      <c r="G32" s="149"/>
      <c r="H32" s="158"/>
      <c r="I32" s="9"/>
      <c r="J32" s="10"/>
      <c r="K32" s="49"/>
      <c r="L32" s="11">
        <f>SUM(L26:L31)</f>
        <v>41182.32</v>
      </c>
      <c r="M32" s="11">
        <f t="shared" ref="M32:N32" si="6">SUM(M26:M31)</f>
        <v>0</v>
      </c>
      <c r="N32" s="11">
        <f t="shared" si="6"/>
        <v>0</v>
      </c>
      <c r="O32" s="137"/>
    </row>
    <row r="33" spans="1:15" x14ac:dyDescent="0.25">
      <c r="A33" s="138">
        <v>4</v>
      </c>
      <c r="B33" s="139" t="s">
        <v>37</v>
      </c>
      <c r="C33" s="140"/>
      <c r="D33" s="141"/>
      <c r="E33" s="139"/>
      <c r="F33" s="142"/>
      <c r="G33" s="142"/>
      <c r="H33" s="143"/>
      <c r="I33" s="44"/>
      <c r="J33" s="49"/>
      <c r="K33" s="66"/>
      <c r="L33" s="47"/>
      <c r="M33" s="44"/>
      <c r="N33" s="44"/>
      <c r="O33" s="126">
        <f>SUM(O34:O47)</f>
        <v>1465.06</v>
      </c>
    </row>
    <row r="34" spans="1:15" ht="25.5" x14ac:dyDescent="0.25">
      <c r="A34" s="145" t="s">
        <v>38</v>
      </c>
      <c r="B34" s="159" t="s">
        <v>39</v>
      </c>
      <c r="C34" s="147" t="s">
        <v>17</v>
      </c>
      <c r="D34" s="148">
        <v>236.71</v>
      </c>
      <c r="E34" s="148">
        <v>4.6100000000000003</v>
      </c>
      <c r="F34" s="149"/>
      <c r="G34" s="153">
        <v>4.6100000000000003</v>
      </c>
      <c r="H34" s="158"/>
      <c r="I34" s="9">
        <v>0</v>
      </c>
      <c r="J34" s="10">
        <f>SUM(I34,G34)</f>
        <v>4.6100000000000003</v>
      </c>
      <c r="K34" s="77">
        <f t="shared" ref="K34:K40" si="7">E34-J34</f>
        <v>0</v>
      </c>
      <c r="L34" s="9">
        <f t="shared" ref="L34:L47" si="8">ROUND(E34*D34,2)</f>
        <v>1091.23</v>
      </c>
      <c r="M34" s="9">
        <f t="shared" ref="M34:M47" si="9">ROUND(I34*D34,2)</f>
        <v>0</v>
      </c>
      <c r="N34" s="9">
        <f t="shared" ref="N34:N47" si="10">ROUND(J34*D34,2)</f>
        <v>1091.23</v>
      </c>
      <c r="O34" s="161">
        <f t="shared" ref="O34:O39" si="11">L34-N34</f>
        <v>0</v>
      </c>
    </row>
    <row r="35" spans="1:15" x14ac:dyDescent="0.25">
      <c r="A35" s="145" t="s">
        <v>40</v>
      </c>
      <c r="B35" s="159" t="s">
        <v>41</v>
      </c>
      <c r="C35" s="147" t="s">
        <v>17</v>
      </c>
      <c r="D35" s="148">
        <v>350.17</v>
      </c>
      <c r="E35" s="148">
        <v>30.67</v>
      </c>
      <c r="F35" s="149"/>
      <c r="G35" s="153">
        <v>30.67</v>
      </c>
      <c r="H35" s="158"/>
      <c r="I35" s="9">
        <v>0</v>
      </c>
      <c r="J35" s="10">
        <f>I35+G35</f>
        <v>30.67</v>
      </c>
      <c r="K35" s="49">
        <f t="shared" si="7"/>
        <v>0</v>
      </c>
      <c r="L35" s="9">
        <f t="shared" si="8"/>
        <v>10739.71</v>
      </c>
      <c r="M35" s="9">
        <f t="shared" si="9"/>
        <v>0</v>
      </c>
      <c r="N35" s="9">
        <f t="shared" si="10"/>
        <v>10739.71</v>
      </c>
      <c r="O35" s="161">
        <f t="shared" si="11"/>
        <v>0</v>
      </c>
    </row>
    <row r="36" spans="1:15" x14ac:dyDescent="0.25">
      <c r="A36" s="145" t="s">
        <v>42</v>
      </c>
      <c r="B36" s="159" t="s">
        <v>350</v>
      </c>
      <c r="C36" s="147" t="s">
        <v>9</v>
      </c>
      <c r="D36" s="148">
        <v>28.03</v>
      </c>
      <c r="E36" s="148">
        <v>292.24</v>
      </c>
      <c r="F36" s="149"/>
      <c r="G36" s="153">
        <v>292.24</v>
      </c>
      <c r="H36" s="41">
        <v>15.73</v>
      </c>
      <c r="I36" s="193">
        <v>0</v>
      </c>
      <c r="J36" s="10">
        <f t="shared" ref="J36:J39" si="12">I36+G36</f>
        <v>292.24</v>
      </c>
      <c r="K36" s="49">
        <f t="shared" si="7"/>
        <v>0</v>
      </c>
      <c r="L36" s="9">
        <f t="shared" si="8"/>
        <v>8191.49</v>
      </c>
      <c r="M36" s="9">
        <f t="shared" si="9"/>
        <v>0</v>
      </c>
      <c r="N36" s="9">
        <f t="shared" si="10"/>
        <v>8191.49</v>
      </c>
      <c r="O36" s="161">
        <f t="shared" si="11"/>
        <v>0</v>
      </c>
    </row>
    <row r="37" spans="1:15" ht="25.5" x14ac:dyDescent="0.25">
      <c r="A37" s="145" t="s">
        <v>43</v>
      </c>
      <c r="B37" s="159" t="s">
        <v>44</v>
      </c>
      <c r="C37" s="147" t="s">
        <v>45</v>
      </c>
      <c r="D37" s="148">
        <v>8.11</v>
      </c>
      <c r="E37" s="148">
        <v>1226</v>
      </c>
      <c r="F37" s="149"/>
      <c r="G37" s="153">
        <v>1226</v>
      </c>
      <c r="H37" s="41">
        <v>47.99</v>
      </c>
      <c r="I37" s="193">
        <v>0</v>
      </c>
      <c r="J37" s="10">
        <f t="shared" si="12"/>
        <v>1226</v>
      </c>
      <c r="K37" s="49">
        <f t="shared" si="7"/>
        <v>0</v>
      </c>
      <c r="L37" s="9">
        <f t="shared" si="8"/>
        <v>9942.86</v>
      </c>
      <c r="M37" s="9">
        <f t="shared" si="9"/>
        <v>0</v>
      </c>
      <c r="N37" s="9">
        <f t="shared" si="10"/>
        <v>9942.86</v>
      </c>
      <c r="O37" s="161">
        <f t="shared" si="11"/>
        <v>0</v>
      </c>
    </row>
    <row r="38" spans="1:15" ht="25.5" x14ac:dyDescent="0.25">
      <c r="A38" s="145" t="s">
        <v>46</v>
      </c>
      <c r="B38" s="146" t="s">
        <v>47</v>
      </c>
      <c r="C38" s="147" t="s">
        <v>45</v>
      </c>
      <c r="D38" s="148">
        <v>7.93</v>
      </c>
      <c r="E38" s="148">
        <v>482.59999999999997</v>
      </c>
      <c r="F38" s="149"/>
      <c r="G38" s="153">
        <v>482.6</v>
      </c>
      <c r="H38" s="41">
        <v>938.58</v>
      </c>
      <c r="I38" s="193">
        <v>0</v>
      </c>
      <c r="J38" s="10">
        <f t="shared" si="12"/>
        <v>482.6</v>
      </c>
      <c r="K38" s="49">
        <f t="shared" si="7"/>
        <v>0</v>
      </c>
      <c r="L38" s="9">
        <f t="shared" si="8"/>
        <v>3827.02</v>
      </c>
      <c r="M38" s="9">
        <f t="shared" si="9"/>
        <v>0</v>
      </c>
      <c r="N38" s="9">
        <f t="shared" si="10"/>
        <v>3827.02</v>
      </c>
      <c r="O38" s="161">
        <f t="shared" si="11"/>
        <v>0</v>
      </c>
    </row>
    <row r="39" spans="1:15" ht="25.5" x14ac:dyDescent="0.25">
      <c r="A39" s="145" t="s">
        <v>48</v>
      </c>
      <c r="B39" s="159" t="s">
        <v>49</v>
      </c>
      <c r="C39" s="147" t="s">
        <v>17</v>
      </c>
      <c r="D39" s="148">
        <v>379.07</v>
      </c>
      <c r="E39" s="148">
        <v>19.45</v>
      </c>
      <c r="F39" s="149"/>
      <c r="G39" s="153">
        <v>19.45</v>
      </c>
      <c r="H39" s="158"/>
      <c r="I39" s="193">
        <v>0</v>
      </c>
      <c r="J39" s="10">
        <f t="shared" si="12"/>
        <v>19.45</v>
      </c>
      <c r="K39" s="49">
        <f t="shared" si="7"/>
        <v>0</v>
      </c>
      <c r="L39" s="9">
        <f t="shared" si="8"/>
        <v>7372.91</v>
      </c>
      <c r="M39" s="9">
        <f t="shared" si="9"/>
        <v>0</v>
      </c>
      <c r="N39" s="9">
        <f t="shared" si="10"/>
        <v>7372.91</v>
      </c>
      <c r="O39" s="161">
        <f t="shared" si="11"/>
        <v>0</v>
      </c>
    </row>
    <row r="40" spans="1:15" ht="38.25" x14ac:dyDescent="0.25">
      <c r="A40" s="145" t="s">
        <v>50</v>
      </c>
      <c r="B40" s="159" t="s">
        <v>51</v>
      </c>
      <c r="C40" s="147" t="s">
        <v>9</v>
      </c>
      <c r="D40" s="148">
        <v>60.45</v>
      </c>
      <c r="E40" s="148">
        <v>250.0848</v>
      </c>
      <c r="F40" s="149"/>
      <c r="G40" s="153">
        <v>250.0848</v>
      </c>
      <c r="H40" s="41">
        <v>47.99</v>
      </c>
      <c r="I40" s="9">
        <v>0</v>
      </c>
      <c r="J40" s="10">
        <f>G40+I40</f>
        <v>250.0848</v>
      </c>
      <c r="K40" s="49">
        <f t="shared" si="7"/>
        <v>0</v>
      </c>
      <c r="L40" s="9">
        <f t="shared" si="8"/>
        <v>15117.63</v>
      </c>
      <c r="M40" s="9">
        <f t="shared" si="9"/>
        <v>0</v>
      </c>
      <c r="N40" s="9">
        <f t="shared" si="10"/>
        <v>15117.63</v>
      </c>
      <c r="O40" s="157">
        <f t="shared" ref="O40:O47" si="13">L40-N40</f>
        <v>0</v>
      </c>
    </row>
    <row r="41" spans="1:15" ht="38.25" x14ac:dyDescent="0.25">
      <c r="A41" s="145" t="s">
        <v>52</v>
      </c>
      <c r="B41" s="159" t="s">
        <v>53</v>
      </c>
      <c r="C41" s="147" t="s">
        <v>9</v>
      </c>
      <c r="D41" s="148">
        <v>65.67</v>
      </c>
      <c r="E41" s="148">
        <v>22.3094</v>
      </c>
      <c r="F41" s="149"/>
      <c r="G41" s="153">
        <v>0</v>
      </c>
      <c r="H41" s="41">
        <v>938.58</v>
      </c>
      <c r="I41" s="9"/>
      <c r="J41" s="10">
        <f>I41+'[6]1'!J40</f>
        <v>0</v>
      </c>
      <c r="K41" s="49">
        <f t="shared" ref="K41:K47" si="14">E41-J41</f>
        <v>22.3094</v>
      </c>
      <c r="L41" s="9">
        <f t="shared" si="8"/>
        <v>1465.06</v>
      </c>
      <c r="M41" s="9">
        <f t="shared" si="9"/>
        <v>0</v>
      </c>
      <c r="N41" s="9">
        <f t="shared" si="10"/>
        <v>0</v>
      </c>
      <c r="O41" s="157">
        <f t="shared" si="13"/>
        <v>1465.06</v>
      </c>
    </row>
    <row r="42" spans="1:15" x14ac:dyDescent="0.25">
      <c r="A42" s="145" t="s">
        <v>54</v>
      </c>
      <c r="B42" s="159" t="s">
        <v>55</v>
      </c>
      <c r="C42" s="147" t="s">
        <v>23</v>
      </c>
      <c r="D42" s="148">
        <v>20.65</v>
      </c>
      <c r="E42" s="148">
        <v>15.450000000000001</v>
      </c>
      <c r="F42" s="149"/>
      <c r="G42" s="153">
        <v>15.45</v>
      </c>
      <c r="H42" s="41">
        <v>7.5</v>
      </c>
      <c r="I42" s="9">
        <v>0</v>
      </c>
      <c r="J42" s="10">
        <f>G42+I42</f>
        <v>15.45</v>
      </c>
      <c r="K42" s="49">
        <f t="shared" si="14"/>
        <v>0</v>
      </c>
      <c r="L42" s="9">
        <f t="shared" si="8"/>
        <v>319.04000000000002</v>
      </c>
      <c r="M42" s="9">
        <f t="shared" si="9"/>
        <v>0</v>
      </c>
      <c r="N42" s="9">
        <f t="shared" si="10"/>
        <v>319.04000000000002</v>
      </c>
      <c r="O42" s="161">
        <f t="shared" si="13"/>
        <v>0</v>
      </c>
    </row>
    <row r="43" spans="1:15" x14ac:dyDescent="0.25">
      <c r="A43" s="145" t="s">
        <v>56</v>
      </c>
      <c r="B43" s="159" t="s">
        <v>57</v>
      </c>
      <c r="C43" s="147" t="s">
        <v>23</v>
      </c>
      <c r="D43" s="148">
        <v>26.41</v>
      </c>
      <c r="E43" s="148">
        <v>28</v>
      </c>
      <c r="F43" s="149"/>
      <c r="G43" s="153">
        <v>28</v>
      </c>
      <c r="H43" s="158"/>
      <c r="I43" s="12"/>
      <c r="J43" s="10">
        <f t="shared" ref="J43:J47" si="15">G43+I43</f>
        <v>28</v>
      </c>
      <c r="K43" s="49">
        <f t="shared" si="14"/>
        <v>0</v>
      </c>
      <c r="L43" s="9">
        <f t="shared" si="8"/>
        <v>739.48</v>
      </c>
      <c r="M43" s="9">
        <f t="shared" si="9"/>
        <v>0</v>
      </c>
      <c r="N43" s="9">
        <f t="shared" si="10"/>
        <v>739.48</v>
      </c>
      <c r="O43" s="161">
        <f t="shared" si="13"/>
        <v>0</v>
      </c>
    </row>
    <row r="44" spans="1:15" x14ac:dyDescent="0.25">
      <c r="A44" s="145" t="s">
        <v>58</v>
      </c>
      <c r="B44" s="159" t="s">
        <v>59</v>
      </c>
      <c r="C44" s="147" t="s">
        <v>23</v>
      </c>
      <c r="D44" s="148">
        <v>15.84</v>
      </c>
      <c r="E44" s="148">
        <v>28.42</v>
      </c>
      <c r="F44" s="149"/>
      <c r="G44" s="153">
        <v>28.42</v>
      </c>
      <c r="H44" s="158"/>
      <c r="I44" s="12"/>
      <c r="J44" s="10">
        <f t="shared" si="15"/>
        <v>28.42</v>
      </c>
      <c r="K44" s="49">
        <f t="shared" si="14"/>
        <v>0</v>
      </c>
      <c r="L44" s="9">
        <f t="shared" si="8"/>
        <v>450.17</v>
      </c>
      <c r="M44" s="9">
        <f t="shared" si="9"/>
        <v>0</v>
      </c>
      <c r="N44" s="9">
        <f t="shared" si="10"/>
        <v>450.17</v>
      </c>
      <c r="O44" s="161">
        <f t="shared" si="13"/>
        <v>0</v>
      </c>
    </row>
    <row r="45" spans="1:15" x14ac:dyDescent="0.25">
      <c r="A45" s="145" t="s">
        <v>60</v>
      </c>
      <c r="B45" s="159" t="s">
        <v>61</v>
      </c>
      <c r="C45" s="147" t="s">
        <v>23</v>
      </c>
      <c r="D45" s="148">
        <v>25.98</v>
      </c>
      <c r="E45" s="148">
        <v>3.61</v>
      </c>
      <c r="F45" s="149"/>
      <c r="G45" s="153">
        <v>3.61</v>
      </c>
      <c r="H45" s="158"/>
      <c r="I45" s="12"/>
      <c r="J45" s="10">
        <f t="shared" si="15"/>
        <v>3.61</v>
      </c>
      <c r="K45" s="49">
        <f t="shared" si="14"/>
        <v>0</v>
      </c>
      <c r="L45" s="9">
        <f t="shared" si="8"/>
        <v>93.79</v>
      </c>
      <c r="M45" s="9">
        <f t="shared" si="9"/>
        <v>0</v>
      </c>
      <c r="N45" s="9">
        <f t="shared" si="10"/>
        <v>93.79</v>
      </c>
      <c r="O45" s="161">
        <f t="shared" si="13"/>
        <v>0</v>
      </c>
    </row>
    <row r="46" spans="1:15" x14ac:dyDescent="0.25">
      <c r="A46" s="145" t="s">
        <v>62</v>
      </c>
      <c r="B46" s="159" t="s">
        <v>63</v>
      </c>
      <c r="C46" s="147" t="s">
        <v>23</v>
      </c>
      <c r="D46" s="148">
        <v>20.34</v>
      </c>
      <c r="E46" s="148">
        <v>4.25</v>
      </c>
      <c r="F46" s="149"/>
      <c r="G46" s="153">
        <v>4.25</v>
      </c>
      <c r="H46" s="158"/>
      <c r="I46" s="12">
        <v>0</v>
      </c>
      <c r="J46" s="10">
        <f t="shared" si="15"/>
        <v>4.25</v>
      </c>
      <c r="K46" s="49">
        <f t="shared" si="14"/>
        <v>0</v>
      </c>
      <c r="L46" s="9">
        <f t="shared" si="8"/>
        <v>86.45</v>
      </c>
      <c r="M46" s="9">
        <f t="shared" si="9"/>
        <v>0</v>
      </c>
      <c r="N46" s="9">
        <f t="shared" si="10"/>
        <v>86.45</v>
      </c>
      <c r="O46" s="161">
        <f t="shared" si="13"/>
        <v>0</v>
      </c>
    </row>
    <row r="47" spans="1:15" x14ac:dyDescent="0.25">
      <c r="A47" s="145" t="s">
        <v>64</v>
      </c>
      <c r="B47" s="159" t="s">
        <v>63</v>
      </c>
      <c r="C47" s="147" t="s">
        <v>23</v>
      </c>
      <c r="D47" s="148">
        <v>24.15</v>
      </c>
      <c r="E47" s="148">
        <v>41.2</v>
      </c>
      <c r="F47" s="149"/>
      <c r="G47" s="153">
        <v>41.2</v>
      </c>
      <c r="H47" s="41">
        <v>47.99</v>
      </c>
      <c r="I47" s="12"/>
      <c r="J47" s="10">
        <f t="shared" si="15"/>
        <v>41.2</v>
      </c>
      <c r="K47" s="49">
        <f t="shared" si="14"/>
        <v>0</v>
      </c>
      <c r="L47" s="9">
        <f t="shared" si="8"/>
        <v>994.98</v>
      </c>
      <c r="M47" s="9">
        <f t="shared" si="9"/>
        <v>0</v>
      </c>
      <c r="N47" s="9">
        <f t="shared" si="10"/>
        <v>994.98</v>
      </c>
      <c r="O47" s="161">
        <f t="shared" si="13"/>
        <v>0</v>
      </c>
    </row>
    <row r="48" spans="1:15" x14ac:dyDescent="0.25">
      <c r="A48" s="145"/>
      <c r="B48" s="159"/>
      <c r="C48" s="147"/>
      <c r="D48" s="148"/>
      <c r="E48" s="148"/>
      <c r="F48" s="149"/>
      <c r="G48" s="40"/>
      <c r="H48" s="41"/>
      <c r="I48" s="12"/>
      <c r="J48" s="10"/>
      <c r="K48" s="49"/>
      <c r="L48" s="11">
        <f>SUM(L34:L47)</f>
        <v>60431.82</v>
      </c>
      <c r="M48" s="11">
        <f>SUM(M34:M47)</f>
        <v>0</v>
      </c>
      <c r="N48" s="11">
        <f>SUM(N34:N47)</f>
        <v>58966.76</v>
      </c>
      <c r="O48" s="137"/>
    </row>
    <row r="49" spans="1:15" x14ac:dyDescent="0.25">
      <c r="A49" s="138">
        <v>5</v>
      </c>
      <c r="B49" s="139" t="s">
        <v>65</v>
      </c>
      <c r="C49" s="140"/>
      <c r="D49" s="141"/>
      <c r="E49" s="139"/>
      <c r="F49" s="142"/>
      <c r="G49" s="46"/>
      <c r="H49" s="47">
        <v>938.58</v>
      </c>
      <c r="I49" s="48"/>
      <c r="J49" s="49"/>
      <c r="K49" s="66"/>
      <c r="L49" s="44"/>
      <c r="M49" s="44"/>
      <c r="N49" s="44"/>
      <c r="O49" s="126">
        <f>O50</f>
        <v>1131.9400000000023</v>
      </c>
    </row>
    <row r="50" spans="1:15" ht="38.25" x14ac:dyDescent="0.25">
      <c r="A50" s="145" t="s">
        <v>66</v>
      </c>
      <c r="B50" s="146" t="s">
        <v>67</v>
      </c>
      <c r="C50" s="147" t="s">
        <v>9</v>
      </c>
      <c r="D50" s="152">
        <v>52.52</v>
      </c>
      <c r="E50" s="152">
        <v>734.42245000000003</v>
      </c>
      <c r="F50" s="149"/>
      <c r="G50" s="153">
        <v>508.32</v>
      </c>
      <c r="H50" s="158"/>
      <c r="I50" s="12">
        <v>204.55</v>
      </c>
      <c r="J50" s="10">
        <f>I50+G50</f>
        <v>712.87</v>
      </c>
      <c r="K50" s="49">
        <f>E50-J50</f>
        <v>21.552450000000022</v>
      </c>
      <c r="L50" s="9">
        <f>ROUND(E50*D50,2)</f>
        <v>38571.870000000003</v>
      </c>
      <c r="M50" s="9">
        <f>ROUND(I50*D50,2)</f>
        <v>10742.97</v>
      </c>
      <c r="N50" s="9">
        <f>ROUND(J50*D50,2)</f>
        <v>37439.93</v>
      </c>
      <c r="O50" s="157">
        <f t="shared" ref="O50" si="16">L50-N50</f>
        <v>1131.9400000000023</v>
      </c>
    </row>
    <row r="51" spans="1:15" x14ac:dyDescent="0.25">
      <c r="A51" s="145"/>
      <c r="B51" s="146"/>
      <c r="C51" s="147"/>
      <c r="D51" s="148"/>
      <c r="E51" s="148"/>
      <c r="F51" s="149"/>
      <c r="G51" s="40"/>
      <c r="H51" s="158"/>
      <c r="I51" s="12"/>
      <c r="J51" s="10"/>
      <c r="K51" s="49"/>
      <c r="L51" s="11">
        <f>SUM(L50)</f>
        <v>38571.870000000003</v>
      </c>
      <c r="M51" s="11">
        <f t="shared" ref="M51:N51" si="17">SUM(M50)</f>
        <v>10742.97</v>
      </c>
      <c r="N51" s="11">
        <f t="shared" si="17"/>
        <v>37439.93</v>
      </c>
      <c r="O51" s="137"/>
    </row>
    <row r="52" spans="1:15" x14ac:dyDescent="0.25">
      <c r="A52" s="138">
        <v>6</v>
      </c>
      <c r="B52" s="139" t="s">
        <v>68</v>
      </c>
      <c r="C52" s="140"/>
      <c r="D52" s="141"/>
      <c r="E52" s="139"/>
      <c r="F52" s="142"/>
      <c r="G52" s="46"/>
      <c r="H52" s="47">
        <v>85.18</v>
      </c>
      <c r="I52" s="48"/>
      <c r="J52" s="49"/>
      <c r="K52" s="66"/>
      <c r="L52" s="44"/>
      <c r="M52" s="44"/>
      <c r="N52" s="44"/>
      <c r="O52" s="126">
        <f>SUM(O53:O54)</f>
        <v>3028.93</v>
      </c>
    </row>
    <row r="53" spans="1:15" x14ac:dyDescent="0.25">
      <c r="A53" s="145" t="s">
        <v>69</v>
      </c>
      <c r="B53" s="159" t="s">
        <v>70</v>
      </c>
      <c r="C53" s="147" t="s">
        <v>9</v>
      </c>
      <c r="D53" s="152">
        <v>8.8000000000000007</v>
      </c>
      <c r="E53" s="152">
        <v>434.97840999999988</v>
      </c>
      <c r="F53" s="149"/>
      <c r="G53" s="149">
        <v>103.58</v>
      </c>
      <c r="H53" s="158"/>
      <c r="I53" s="12">
        <v>0</v>
      </c>
      <c r="J53" s="10">
        <f>I53+G53</f>
        <v>103.58</v>
      </c>
      <c r="K53" s="49">
        <f t="shared" ref="K53:K54" si="18">E53-J53</f>
        <v>331.3984099999999</v>
      </c>
      <c r="L53" s="9">
        <f>ROUND(E53*D53,2)</f>
        <v>3827.81</v>
      </c>
      <c r="M53" s="9">
        <f>ROUND(I53*D53,2)</f>
        <v>0</v>
      </c>
      <c r="N53" s="9">
        <f>ROUND(J53*D53,2)</f>
        <v>911.5</v>
      </c>
      <c r="O53" s="161">
        <f t="shared" ref="O53:O54" si="19">L53-N53</f>
        <v>2916.31</v>
      </c>
    </row>
    <row r="54" spans="1:15" ht="25.5" x14ac:dyDescent="0.25">
      <c r="A54" s="145" t="s">
        <v>71</v>
      </c>
      <c r="B54" s="159" t="s">
        <v>72</v>
      </c>
      <c r="C54" s="147" t="s">
        <v>9</v>
      </c>
      <c r="D54" s="152">
        <v>70.39</v>
      </c>
      <c r="E54" s="152">
        <v>1.6</v>
      </c>
      <c r="F54" s="149"/>
      <c r="G54" s="149"/>
      <c r="H54" s="158"/>
      <c r="I54" s="12"/>
      <c r="J54" s="10">
        <f>I54+'[6]1'!J56</f>
        <v>0</v>
      </c>
      <c r="K54" s="49">
        <f t="shared" si="18"/>
        <v>1.6</v>
      </c>
      <c r="L54" s="9">
        <f>ROUND(E54*D54,2)</f>
        <v>112.62</v>
      </c>
      <c r="M54" s="9">
        <f>ROUND(I54*D54,2)</f>
        <v>0</v>
      </c>
      <c r="N54" s="9">
        <f>ROUND(J54*D54,2)</f>
        <v>0</v>
      </c>
      <c r="O54" s="161">
        <f t="shared" si="19"/>
        <v>112.62</v>
      </c>
    </row>
    <row r="55" spans="1:15" x14ac:dyDescent="0.25">
      <c r="A55" s="145"/>
      <c r="B55" s="159"/>
      <c r="C55" s="147"/>
      <c r="D55" s="148"/>
      <c r="E55" s="148"/>
      <c r="F55" s="149"/>
      <c r="G55" s="149"/>
      <c r="H55" s="158"/>
      <c r="I55" s="12"/>
      <c r="J55" s="10"/>
      <c r="K55" s="49"/>
      <c r="L55" s="11">
        <f>SUM(L53:L54)</f>
        <v>3940.43</v>
      </c>
      <c r="M55" s="11">
        <f t="shared" ref="M55:N55" si="20">SUM(M53:M54)</f>
        <v>0</v>
      </c>
      <c r="N55" s="11">
        <f t="shared" si="20"/>
        <v>911.5</v>
      </c>
      <c r="O55" s="137"/>
    </row>
    <row r="56" spans="1:15" x14ac:dyDescent="0.25">
      <c r="A56" s="138">
        <v>7</v>
      </c>
      <c r="B56" s="139" t="s">
        <v>73</v>
      </c>
      <c r="C56" s="140"/>
      <c r="D56" s="141"/>
      <c r="E56" s="139"/>
      <c r="F56" s="142"/>
      <c r="G56" s="46"/>
      <c r="H56" s="143"/>
      <c r="I56" s="48"/>
      <c r="J56" s="49"/>
      <c r="K56" s="66"/>
      <c r="L56" s="44"/>
      <c r="M56" s="48"/>
      <c r="N56" s="142"/>
      <c r="O56" s="204">
        <f>SUM(O57:O66)</f>
        <v>56518.060000000012</v>
      </c>
    </row>
    <row r="57" spans="1:15" ht="25.5" x14ac:dyDescent="0.25">
      <c r="A57" s="145" t="s">
        <v>74</v>
      </c>
      <c r="B57" s="146" t="s">
        <v>75</v>
      </c>
      <c r="C57" s="147" t="s">
        <v>9</v>
      </c>
      <c r="D57" s="152">
        <v>25.38</v>
      </c>
      <c r="E57" s="152">
        <v>236.62999999999997</v>
      </c>
      <c r="F57" s="149"/>
      <c r="G57" s="40"/>
      <c r="H57" s="41">
        <v>25.61</v>
      </c>
      <c r="I57" s="12"/>
      <c r="J57" s="10">
        <f>I57+'[6]1'!J59</f>
        <v>0</v>
      </c>
      <c r="K57" s="49">
        <f t="shared" ref="K57:K66" si="21">E57-J57</f>
        <v>236.62999999999997</v>
      </c>
      <c r="L57" s="9">
        <f t="shared" ref="L57:L66" si="22">ROUND(E57*D57,2)</f>
        <v>6005.67</v>
      </c>
      <c r="M57" s="9">
        <f t="shared" ref="M57:M66" si="23">ROUND(I57*D57,2)</f>
        <v>0</v>
      </c>
      <c r="N57" s="9">
        <f t="shared" ref="N57:N66" si="24">ROUND(J57*D57,2)</f>
        <v>0</v>
      </c>
      <c r="O57" s="157">
        <f t="shared" ref="O57:O66" si="25">L57-N57</f>
        <v>6005.67</v>
      </c>
    </row>
    <row r="58" spans="1:15" ht="25.5" x14ac:dyDescent="0.25">
      <c r="A58" s="145" t="s">
        <v>76</v>
      </c>
      <c r="B58" s="146" t="s">
        <v>77</v>
      </c>
      <c r="C58" s="147" t="s">
        <v>9</v>
      </c>
      <c r="D58" s="152">
        <v>35.42</v>
      </c>
      <c r="E58" s="152">
        <v>220.4974</v>
      </c>
      <c r="F58" s="149"/>
      <c r="G58" s="40"/>
      <c r="H58" s="41">
        <v>50.68</v>
      </c>
      <c r="I58" s="12"/>
      <c r="J58" s="10">
        <f>I58+'[6]1'!J60</f>
        <v>0</v>
      </c>
      <c r="K58" s="49">
        <f t="shared" si="21"/>
        <v>220.4974</v>
      </c>
      <c r="L58" s="9">
        <f t="shared" si="22"/>
        <v>7810.02</v>
      </c>
      <c r="M58" s="9">
        <f t="shared" si="23"/>
        <v>0</v>
      </c>
      <c r="N58" s="9">
        <f t="shared" si="24"/>
        <v>0</v>
      </c>
      <c r="O58" s="157">
        <f t="shared" si="25"/>
        <v>7810.02</v>
      </c>
    </row>
    <row r="59" spans="1:15" ht="25.5" x14ac:dyDescent="0.25">
      <c r="A59" s="145" t="s">
        <v>78</v>
      </c>
      <c r="B59" s="146" t="s">
        <v>79</v>
      </c>
      <c r="C59" s="147" t="s">
        <v>9</v>
      </c>
      <c r="D59" s="152">
        <v>55.79</v>
      </c>
      <c r="E59" s="152">
        <v>43.45</v>
      </c>
      <c r="F59" s="149"/>
      <c r="G59" s="40"/>
      <c r="H59" s="41">
        <v>32.590000000000003</v>
      </c>
      <c r="I59" s="12"/>
      <c r="J59" s="10">
        <f>I59+'[6]1'!J61</f>
        <v>0</v>
      </c>
      <c r="K59" s="49">
        <f t="shared" si="21"/>
        <v>43.45</v>
      </c>
      <c r="L59" s="9">
        <f t="shared" si="22"/>
        <v>2424.08</v>
      </c>
      <c r="M59" s="9">
        <f t="shared" si="23"/>
        <v>0</v>
      </c>
      <c r="N59" s="9">
        <f t="shared" si="24"/>
        <v>0</v>
      </c>
      <c r="O59" s="157">
        <f t="shared" si="25"/>
        <v>2424.08</v>
      </c>
    </row>
    <row r="60" spans="1:15" x14ac:dyDescent="0.25">
      <c r="A60" s="145" t="s">
        <v>80</v>
      </c>
      <c r="B60" s="146" t="s">
        <v>351</v>
      </c>
      <c r="C60" s="147" t="s">
        <v>17</v>
      </c>
      <c r="D60" s="152">
        <v>67.900000000000006</v>
      </c>
      <c r="E60" s="152">
        <v>355.9</v>
      </c>
      <c r="F60" s="149"/>
      <c r="G60" s="40"/>
      <c r="H60" s="41">
        <v>50.09</v>
      </c>
      <c r="I60" s="12"/>
      <c r="J60" s="10">
        <f>I60+'[6]1'!J62</f>
        <v>0</v>
      </c>
      <c r="K60" s="49">
        <f t="shared" si="21"/>
        <v>355.9</v>
      </c>
      <c r="L60" s="9">
        <f t="shared" si="22"/>
        <v>24165.61</v>
      </c>
      <c r="M60" s="9">
        <f t="shared" si="23"/>
        <v>0</v>
      </c>
      <c r="N60" s="9">
        <f t="shared" si="24"/>
        <v>0</v>
      </c>
      <c r="O60" s="157">
        <f t="shared" si="25"/>
        <v>24165.61</v>
      </c>
    </row>
    <row r="61" spans="1:15" ht="25.5" x14ac:dyDescent="0.25">
      <c r="A61" s="145" t="s">
        <v>81</v>
      </c>
      <c r="B61" s="146" t="s">
        <v>82</v>
      </c>
      <c r="C61" s="147" t="s">
        <v>23</v>
      </c>
      <c r="D61" s="152">
        <v>23.88</v>
      </c>
      <c r="E61" s="152">
        <v>105.31</v>
      </c>
      <c r="F61" s="149"/>
      <c r="G61" s="40"/>
      <c r="H61" s="41">
        <v>44.84</v>
      </c>
      <c r="I61" s="12"/>
      <c r="J61" s="10">
        <f>I61+'[6]1'!J63</f>
        <v>0</v>
      </c>
      <c r="K61" s="49">
        <f t="shared" si="21"/>
        <v>105.31</v>
      </c>
      <c r="L61" s="9">
        <f t="shared" si="22"/>
        <v>2514.8000000000002</v>
      </c>
      <c r="M61" s="9">
        <f t="shared" si="23"/>
        <v>0</v>
      </c>
      <c r="N61" s="9">
        <f t="shared" si="24"/>
        <v>0</v>
      </c>
      <c r="O61" s="157">
        <f t="shared" si="25"/>
        <v>2514.8000000000002</v>
      </c>
    </row>
    <row r="62" spans="1:15" ht="25.5" x14ac:dyDescent="0.25">
      <c r="A62" s="145" t="s">
        <v>83</v>
      </c>
      <c r="B62" s="146" t="s">
        <v>84</v>
      </c>
      <c r="C62" s="147" t="s">
        <v>23</v>
      </c>
      <c r="D62" s="152">
        <v>42.37</v>
      </c>
      <c r="E62" s="152">
        <v>40.880000000000003</v>
      </c>
      <c r="F62" s="149"/>
      <c r="G62" s="149"/>
      <c r="H62" s="158"/>
      <c r="I62" s="12"/>
      <c r="J62" s="10">
        <f>I62+'[6]1'!J64</f>
        <v>0</v>
      </c>
      <c r="K62" s="49">
        <f t="shared" si="21"/>
        <v>40.880000000000003</v>
      </c>
      <c r="L62" s="9">
        <f t="shared" si="22"/>
        <v>1732.09</v>
      </c>
      <c r="M62" s="9">
        <f t="shared" si="23"/>
        <v>0</v>
      </c>
      <c r="N62" s="9">
        <f t="shared" si="24"/>
        <v>0</v>
      </c>
      <c r="O62" s="157">
        <f t="shared" si="25"/>
        <v>1732.09</v>
      </c>
    </row>
    <row r="63" spans="1:15" ht="25.5" x14ac:dyDescent="0.25">
      <c r="A63" s="145" t="s">
        <v>85</v>
      </c>
      <c r="B63" s="146" t="s">
        <v>86</v>
      </c>
      <c r="C63" s="147" t="s">
        <v>9</v>
      </c>
      <c r="D63" s="152">
        <v>38.04</v>
      </c>
      <c r="E63" s="152">
        <v>236.62999999999997</v>
      </c>
      <c r="F63" s="149"/>
      <c r="G63" s="149"/>
      <c r="H63" s="158"/>
      <c r="I63" s="12"/>
      <c r="J63" s="10">
        <f>I63+'[6]1'!J65</f>
        <v>0</v>
      </c>
      <c r="K63" s="49">
        <f t="shared" si="21"/>
        <v>236.62999999999997</v>
      </c>
      <c r="L63" s="9">
        <f t="shared" si="22"/>
        <v>9001.41</v>
      </c>
      <c r="M63" s="9">
        <f t="shared" si="23"/>
        <v>0</v>
      </c>
      <c r="N63" s="9">
        <f t="shared" si="24"/>
        <v>0</v>
      </c>
      <c r="O63" s="157">
        <f t="shared" si="25"/>
        <v>9001.41</v>
      </c>
    </row>
    <row r="64" spans="1:15" x14ac:dyDescent="0.25">
      <c r="A64" s="145" t="s">
        <v>87</v>
      </c>
      <c r="B64" s="146" t="s">
        <v>88</v>
      </c>
      <c r="C64" s="147" t="s">
        <v>23</v>
      </c>
      <c r="D64" s="152">
        <v>5.48</v>
      </c>
      <c r="E64" s="152">
        <v>179.48129999999998</v>
      </c>
      <c r="F64" s="149"/>
      <c r="G64" s="149"/>
      <c r="H64" s="158"/>
      <c r="I64" s="12"/>
      <c r="J64" s="10">
        <f>I64+'[6]1'!J66</f>
        <v>0</v>
      </c>
      <c r="K64" s="49">
        <f t="shared" si="21"/>
        <v>179.48129999999998</v>
      </c>
      <c r="L64" s="9">
        <f t="shared" si="22"/>
        <v>983.56</v>
      </c>
      <c r="M64" s="9">
        <f t="shared" si="23"/>
        <v>0</v>
      </c>
      <c r="N64" s="9">
        <f t="shared" si="24"/>
        <v>0</v>
      </c>
      <c r="O64" s="157">
        <f t="shared" si="25"/>
        <v>983.56</v>
      </c>
    </row>
    <row r="65" spans="1:15" ht="25.5" x14ac:dyDescent="0.25">
      <c r="A65" s="145" t="s">
        <v>89</v>
      </c>
      <c r="B65" s="162" t="s">
        <v>90</v>
      </c>
      <c r="C65" s="127" t="s">
        <v>23</v>
      </c>
      <c r="D65" s="152">
        <v>31.08</v>
      </c>
      <c r="E65" s="163">
        <v>23.3</v>
      </c>
      <c r="F65" s="149"/>
      <c r="G65" s="40"/>
      <c r="H65" s="41">
        <v>93.08</v>
      </c>
      <c r="I65" s="12"/>
      <c r="J65" s="10">
        <f>I65+'[6]1'!J67</f>
        <v>0</v>
      </c>
      <c r="K65" s="49">
        <f t="shared" si="21"/>
        <v>23.3</v>
      </c>
      <c r="L65" s="9">
        <f t="shared" si="22"/>
        <v>724.16</v>
      </c>
      <c r="M65" s="9">
        <f t="shared" si="23"/>
        <v>0</v>
      </c>
      <c r="N65" s="9">
        <f t="shared" si="24"/>
        <v>0</v>
      </c>
      <c r="O65" s="157">
        <f t="shared" si="25"/>
        <v>724.16</v>
      </c>
    </row>
    <row r="66" spans="1:15" ht="38.25" x14ac:dyDescent="0.25">
      <c r="A66" s="145" t="s">
        <v>91</v>
      </c>
      <c r="B66" s="162" t="s">
        <v>92</v>
      </c>
      <c r="C66" s="127" t="s">
        <v>9</v>
      </c>
      <c r="D66" s="152">
        <v>74.78</v>
      </c>
      <c r="E66" s="163">
        <v>15.467499999999999</v>
      </c>
      <c r="F66" s="149"/>
      <c r="G66" s="40"/>
      <c r="H66" s="41">
        <v>93.08</v>
      </c>
      <c r="I66" s="12"/>
      <c r="J66" s="10">
        <f>I66+'[6]1'!J68</f>
        <v>0</v>
      </c>
      <c r="K66" s="49">
        <f t="shared" si="21"/>
        <v>15.467499999999999</v>
      </c>
      <c r="L66" s="9">
        <f t="shared" si="22"/>
        <v>1156.6600000000001</v>
      </c>
      <c r="M66" s="9">
        <f t="shared" si="23"/>
        <v>0</v>
      </c>
      <c r="N66" s="9">
        <f t="shared" si="24"/>
        <v>0</v>
      </c>
      <c r="O66" s="157">
        <f t="shared" si="25"/>
        <v>1156.6600000000001</v>
      </c>
    </row>
    <row r="67" spans="1:15" x14ac:dyDescent="0.25">
      <c r="A67" s="145"/>
      <c r="B67" s="162"/>
      <c r="C67" s="127"/>
      <c r="D67" s="148"/>
      <c r="E67" s="164"/>
      <c r="F67" s="149"/>
      <c r="G67" s="40"/>
      <c r="H67" s="41"/>
      <c r="I67" s="12"/>
      <c r="J67" s="10"/>
      <c r="K67" s="49"/>
      <c r="L67" s="11">
        <f>SUM(L57:L66)</f>
        <v>56518.060000000012</v>
      </c>
      <c r="M67" s="11">
        <f t="shared" ref="M67:N67" si="26">SUM(M57:M66)</f>
        <v>0</v>
      </c>
      <c r="N67" s="11">
        <f t="shared" si="26"/>
        <v>0</v>
      </c>
      <c r="O67" s="137"/>
    </row>
    <row r="68" spans="1:15" x14ac:dyDescent="0.25">
      <c r="A68" s="138" t="s">
        <v>93</v>
      </c>
      <c r="B68" s="139" t="s">
        <v>94</v>
      </c>
      <c r="C68" s="140"/>
      <c r="D68" s="141"/>
      <c r="E68" s="139"/>
      <c r="F68" s="142"/>
      <c r="G68" s="46"/>
      <c r="H68" s="47">
        <v>36.479999999999997</v>
      </c>
      <c r="I68" s="48"/>
      <c r="J68" s="49"/>
      <c r="K68" s="165"/>
      <c r="L68" s="44"/>
      <c r="M68" s="44"/>
      <c r="N68" s="44"/>
      <c r="O68" s="151">
        <f>SUM(O70:O87)</f>
        <v>57129.030000000006</v>
      </c>
    </row>
    <row r="69" spans="1:15" x14ac:dyDescent="0.25">
      <c r="A69" s="166"/>
      <c r="B69" s="167" t="s">
        <v>95</v>
      </c>
      <c r="C69" s="168"/>
      <c r="D69" s="169"/>
      <c r="E69" s="169"/>
      <c r="F69" s="170"/>
      <c r="G69" s="170"/>
      <c r="H69" s="171"/>
      <c r="I69" s="50"/>
      <c r="J69" s="51"/>
      <c r="K69" s="51"/>
      <c r="L69" s="52"/>
      <c r="M69" s="52"/>
      <c r="N69" s="52"/>
      <c r="O69" s="172"/>
    </row>
    <row r="70" spans="1:15" ht="38.25" x14ac:dyDescent="0.25">
      <c r="A70" s="145" t="s">
        <v>96</v>
      </c>
      <c r="B70" s="146" t="s">
        <v>97</v>
      </c>
      <c r="C70" s="147" t="s">
        <v>9</v>
      </c>
      <c r="D70" s="148">
        <v>2.54</v>
      </c>
      <c r="E70" s="148">
        <v>1577.14</v>
      </c>
      <c r="F70" s="149"/>
      <c r="G70" s="173">
        <v>1016.64</v>
      </c>
      <c r="H70" s="158"/>
      <c r="I70" s="12">
        <v>409.1</v>
      </c>
      <c r="J70" s="10">
        <f>SUM(G70:I70)</f>
        <v>1425.74</v>
      </c>
      <c r="K70" s="49">
        <f t="shared" ref="K70:K86" si="27">E70-J70</f>
        <v>151.40000000000009</v>
      </c>
      <c r="L70" s="9">
        <f t="shared" ref="L70:L77" si="28">ROUND(E70*D70,2)</f>
        <v>4005.94</v>
      </c>
      <c r="M70" s="9">
        <f t="shared" ref="M70:M77" si="29">ROUND(I70*D70,2)</f>
        <v>1039.1099999999999</v>
      </c>
      <c r="N70" s="9">
        <f t="shared" ref="N70:N77" si="30">ROUND(J70*D70,2)</f>
        <v>3621.38</v>
      </c>
      <c r="O70" s="157">
        <f>L70-N70</f>
        <v>384.55999999999995</v>
      </c>
    </row>
    <row r="71" spans="1:15" ht="51" x14ac:dyDescent="0.25">
      <c r="A71" s="145" t="s">
        <v>98</v>
      </c>
      <c r="B71" s="162" t="s">
        <v>99</v>
      </c>
      <c r="C71" s="147" t="s">
        <v>9</v>
      </c>
      <c r="D71" s="148">
        <v>19.68</v>
      </c>
      <c r="E71" s="148">
        <v>510.68450999999999</v>
      </c>
      <c r="F71" s="149"/>
      <c r="G71" s="173">
        <v>0</v>
      </c>
      <c r="H71" s="158"/>
      <c r="I71" s="12">
        <v>251.64</v>
      </c>
      <c r="J71" s="10">
        <f>SUM(G71:I71)</f>
        <v>251.64</v>
      </c>
      <c r="K71" s="49">
        <f t="shared" si="27"/>
        <v>259.04451</v>
      </c>
      <c r="L71" s="9">
        <f t="shared" si="28"/>
        <v>10050.27</v>
      </c>
      <c r="M71" s="9">
        <f t="shared" si="29"/>
        <v>4952.28</v>
      </c>
      <c r="N71" s="9">
        <f t="shared" si="30"/>
        <v>4952.28</v>
      </c>
      <c r="O71" s="157">
        <f>L71-N71</f>
        <v>5097.9900000000007</v>
      </c>
    </row>
    <row r="72" spans="1:15" ht="38.25" x14ac:dyDescent="0.25">
      <c r="A72" s="145" t="s">
        <v>100</v>
      </c>
      <c r="B72" s="146" t="s">
        <v>101</v>
      </c>
      <c r="C72" s="147" t="s">
        <v>9</v>
      </c>
      <c r="D72" s="148">
        <v>16.48</v>
      </c>
      <c r="E72" s="148">
        <v>209.40716000000003</v>
      </c>
      <c r="F72" s="149"/>
      <c r="G72" s="173"/>
      <c r="H72" s="41">
        <v>589.54999999999995</v>
      </c>
      <c r="I72" s="12"/>
      <c r="J72" s="10">
        <f>I72+'[6]1'!J74</f>
        <v>0</v>
      </c>
      <c r="K72" s="49">
        <f t="shared" si="27"/>
        <v>209.40716000000003</v>
      </c>
      <c r="L72" s="9">
        <f t="shared" si="28"/>
        <v>3451.03</v>
      </c>
      <c r="M72" s="9">
        <f t="shared" si="29"/>
        <v>0</v>
      </c>
      <c r="N72" s="9">
        <f t="shared" si="30"/>
        <v>0</v>
      </c>
      <c r="O72" s="157">
        <f t="shared" ref="O72:O87" si="31">L72-N72</f>
        <v>3451.03</v>
      </c>
    </row>
    <row r="73" spans="1:15" ht="38.25" x14ac:dyDescent="0.25">
      <c r="A73" s="145" t="s">
        <v>102</v>
      </c>
      <c r="B73" s="146" t="s">
        <v>103</v>
      </c>
      <c r="C73" s="147" t="s">
        <v>9</v>
      </c>
      <c r="D73" s="148">
        <v>30.8</v>
      </c>
      <c r="E73" s="148">
        <v>209.40716000000003</v>
      </c>
      <c r="F73" s="149"/>
      <c r="G73" s="173"/>
      <c r="H73" s="41">
        <v>550.77</v>
      </c>
      <c r="I73" s="12"/>
      <c r="J73" s="10">
        <f>I73+'[6]1'!J75</f>
        <v>0</v>
      </c>
      <c r="K73" s="49">
        <f t="shared" si="27"/>
        <v>209.40716000000003</v>
      </c>
      <c r="L73" s="9">
        <f t="shared" si="28"/>
        <v>6449.74</v>
      </c>
      <c r="M73" s="9">
        <f t="shared" si="29"/>
        <v>0</v>
      </c>
      <c r="N73" s="9">
        <f t="shared" si="30"/>
        <v>0</v>
      </c>
      <c r="O73" s="157">
        <f t="shared" si="31"/>
        <v>6449.74</v>
      </c>
    </row>
    <row r="74" spans="1:15" x14ac:dyDescent="0.25">
      <c r="A74" s="145" t="s">
        <v>104</v>
      </c>
      <c r="B74" s="146" t="s">
        <v>105</v>
      </c>
      <c r="C74" s="147" t="s">
        <v>9</v>
      </c>
      <c r="D74" s="148">
        <v>9.59</v>
      </c>
      <c r="E74" s="148">
        <v>510.68451000000005</v>
      </c>
      <c r="F74" s="149"/>
      <c r="G74" s="173"/>
      <c r="H74" s="41">
        <v>458.87</v>
      </c>
      <c r="I74" s="12"/>
      <c r="J74" s="10">
        <f>I74+'[6]1'!J76</f>
        <v>0</v>
      </c>
      <c r="K74" s="49">
        <f t="shared" si="27"/>
        <v>510.68451000000005</v>
      </c>
      <c r="L74" s="9">
        <f t="shared" si="28"/>
        <v>4897.46</v>
      </c>
      <c r="M74" s="9">
        <f t="shared" si="29"/>
        <v>0</v>
      </c>
      <c r="N74" s="9">
        <f t="shared" si="30"/>
        <v>0</v>
      </c>
      <c r="O74" s="157">
        <f t="shared" si="31"/>
        <v>4897.46</v>
      </c>
    </row>
    <row r="75" spans="1:15" x14ac:dyDescent="0.25">
      <c r="A75" s="145" t="s">
        <v>106</v>
      </c>
      <c r="B75" s="146" t="s">
        <v>107</v>
      </c>
      <c r="C75" s="147" t="s">
        <v>9</v>
      </c>
      <c r="D75" s="148">
        <v>10.17</v>
      </c>
      <c r="E75" s="148">
        <v>510.68451000000005</v>
      </c>
      <c r="F75" s="149"/>
      <c r="G75" s="173"/>
      <c r="H75" s="41">
        <v>497.63</v>
      </c>
      <c r="I75" s="12"/>
      <c r="J75" s="10">
        <f>I75+'[6]1'!J77</f>
        <v>0</v>
      </c>
      <c r="K75" s="49">
        <f t="shared" si="27"/>
        <v>510.68451000000005</v>
      </c>
      <c r="L75" s="9">
        <f t="shared" si="28"/>
        <v>5193.66</v>
      </c>
      <c r="M75" s="9">
        <f t="shared" si="29"/>
        <v>0</v>
      </c>
      <c r="N75" s="9">
        <f t="shared" si="30"/>
        <v>0</v>
      </c>
      <c r="O75" s="157">
        <f t="shared" si="31"/>
        <v>5193.66</v>
      </c>
    </row>
    <row r="76" spans="1:15" ht="25.5" x14ac:dyDescent="0.25">
      <c r="A76" s="145" t="s">
        <v>108</v>
      </c>
      <c r="B76" s="146" t="s">
        <v>109</v>
      </c>
      <c r="C76" s="147" t="s">
        <v>23</v>
      </c>
      <c r="D76" s="148">
        <v>83.62</v>
      </c>
      <c r="E76" s="148">
        <v>32.950000000000003</v>
      </c>
      <c r="F76" s="149"/>
      <c r="G76" s="173"/>
      <c r="H76" s="158"/>
      <c r="I76" s="12"/>
      <c r="J76" s="10">
        <f>I76+'[6]1'!J78</f>
        <v>0</v>
      </c>
      <c r="K76" s="49">
        <f t="shared" si="27"/>
        <v>32.950000000000003</v>
      </c>
      <c r="L76" s="9">
        <f t="shared" si="28"/>
        <v>2755.28</v>
      </c>
      <c r="M76" s="9">
        <f t="shared" si="29"/>
        <v>0</v>
      </c>
      <c r="N76" s="9">
        <f t="shared" si="30"/>
        <v>0</v>
      </c>
      <c r="O76" s="157">
        <f t="shared" si="31"/>
        <v>2755.28</v>
      </c>
    </row>
    <row r="77" spans="1:15" ht="25.5" x14ac:dyDescent="0.25">
      <c r="A77" s="145" t="s">
        <v>110</v>
      </c>
      <c r="B77" s="146" t="s">
        <v>111</v>
      </c>
      <c r="C77" s="147" t="s">
        <v>9</v>
      </c>
      <c r="D77" s="148">
        <v>17.18</v>
      </c>
      <c r="E77" s="148">
        <v>528.64638450000007</v>
      </c>
      <c r="F77" s="149"/>
      <c r="G77" s="173"/>
      <c r="H77" s="158"/>
      <c r="I77" s="12"/>
      <c r="J77" s="10">
        <f>I77+'[6]1'!J79</f>
        <v>0</v>
      </c>
      <c r="K77" s="49">
        <f t="shared" si="27"/>
        <v>528.64638450000007</v>
      </c>
      <c r="L77" s="9">
        <f t="shared" si="28"/>
        <v>9082.14</v>
      </c>
      <c r="M77" s="9">
        <f t="shared" si="29"/>
        <v>0</v>
      </c>
      <c r="N77" s="9">
        <f t="shared" si="30"/>
        <v>0</v>
      </c>
      <c r="O77" s="157">
        <f t="shared" si="31"/>
        <v>9082.14</v>
      </c>
    </row>
    <row r="78" spans="1:15" s="13" customFormat="1" x14ac:dyDescent="0.25">
      <c r="A78" s="166"/>
      <c r="B78" s="174" t="s">
        <v>112</v>
      </c>
      <c r="C78" s="168"/>
      <c r="D78" s="169"/>
      <c r="E78" s="169"/>
      <c r="F78" s="175"/>
      <c r="G78" s="53"/>
      <c r="H78" s="54">
        <v>4.3499999999999996</v>
      </c>
      <c r="I78" s="55"/>
      <c r="J78" s="56"/>
      <c r="K78" s="51"/>
      <c r="L78" s="57"/>
      <c r="M78" s="57"/>
      <c r="N78" s="57"/>
      <c r="O78" s="176"/>
    </row>
    <row r="79" spans="1:15" ht="25.5" x14ac:dyDescent="0.25">
      <c r="A79" s="145" t="s">
        <v>113</v>
      </c>
      <c r="B79" s="162" t="s">
        <v>114</v>
      </c>
      <c r="C79" s="147" t="s">
        <v>9</v>
      </c>
      <c r="D79" s="148">
        <v>4.1900000000000004</v>
      </c>
      <c r="E79" s="148">
        <v>229.95</v>
      </c>
      <c r="F79" s="149"/>
      <c r="G79" s="40"/>
      <c r="H79" s="41">
        <v>19.41</v>
      </c>
      <c r="I79" s="12"/>
      <c r="J79" s="10">
        <f>I79+'[6]1'!J82</f>
        <v>0</v>
      </c>
      <c r="K79" s="49">
        <f t="shared" si="27"/>
        <v>229.95</v>
      </c>
      <c r="L79" s="9">
        <f>ROUND(E79*D79,2)</f>
        <v>963.49</v>
      </c>
      <c r="M79" s="9">
        <f>ROUND(I79*D79,2)</f>
        <v>0</v>
      </c>
      <c r="N79" s="9">
        <f>ROUND(J79*D79,2)</f>
        <v>0</v>
      </c>
      <c r="O79" s="157">
        <f t="shared" si="31"/>
        <v>963.49</v>
      </c>
    </row>
    <row r="80" spans="1:15" ht="38.25" x14ac:dyDescent="0.25">
      <c r="A80" s="145" t="s">
        <v>115</v>
      </c>
      <c r="B80" s="146" t="s">
        <v>116</v>
      </c>
      <c r="C80" s="147" t="s">
        <v>9</v>
      </c>
      <c r="D80" s="148">
        <v>22.49</v>
      </c>
      <c r="E80" s="148">
        <v>229.95</v>
      </c>
      <c r="F80" s="149"/>
      <c r="G80" s="40"/>
      <c r="H80" s="41">
        <v>17.43</v>
      </c>
      <c r="I80" s="12"/>
      <c r="J80" s="10">
        <f>I80+'[6]1'!J83</f>
        <v>0</v>
      </c>
      <c r="K80" s="49">
        <f t="shared" si="27"/>
        <v>229.95</v>
      </c>
      <c r="L80" s="9">
        <f>ROUND(E80*D80,2)</f>
        <v>5171.58</v>
      </c>
      <c r="M80" s="9">
        <f>ROUND(I80*D80,2)</f>
        <v>0</v>
      </c>
      <c r="N80" s="9">
        <f>ROUND(J80*D80,2)</f>
        <v>0</v>
      </c>
      <c r="O80" s="157">
        <f t="shared" si="31"/>
        <v>5171.58</v>
      </c>
    </row>
    <row r="81" spans="1:15" x14ac:dyDescent="0.25">
      <c r="A81" s="145" t="s">
        <v>117</v>
      </c>
      <c r="B81" s="146" t="s">
        <v>118</v>
      </c>
      <c r="C81" s="147" t="s">
        <v>9</v>
      </c>
      <c r="D81" s="148">
        <v>17.29</v>
      </c>
      <c r="E81" s="148">
        <v>236.62999999999997</v>
      </c>
      <c r="F81" s="149"/>
      <c r="G81" s="40"/>
      <c r="H81" s="41">
        <v>28.65</v>
      </c>
      <c r="I81" s="12"/>
      <c r="J81" s="10">
        <f>I81+'[6]1'!J84</f>
        <v>0</v>
      </c>
      <c r="K81" s="49">
        <f t="shared" si="27"/>
        <v>236.62999999999997</v>
      </c>
      <c r="L81" s="9">
        <f>ROUND(E81*D81,2)</f>
        <v>4091.33</v>
      </c>
      <c r="M81" s="9">
        <f>ROUND(I81*D81,2)</f>
        <v>0</v>
      </c>
      <c r="N81" s="9">
        <f>ROUND(J81*D81,2)</f>
        <v>0</v>
      </c>
      <c r="O81" s="157">
        <f t="shared" si="31"/>
        <v>4091.33</v>
      </c>
    </row>
    <row r="82" spans="1:15" x14ac:dyDescent="0.25">
      <c r="A82" s="145" t="s">
        <v>119</v>
      </c>
      <c r="B82" s="146" t="s">
        <v>120</v>
      </c>
      <c r="C82" s="147" t="s">
        <v>9</v>
      </c>
      <c r="D82" s="148">
        <v>8.9499999999999993</v>
      </c>
      <c r="E82" s="148">
        <v>236.62999999999997</v>
      </c>
      <c r="F82" s="149"/>
      <c r="G82" s="40"/>
      <c r="H82" s="41">
        <v>45.38</v>
      </c>
      <c r="I82" s="12"/>
      <c r="J82" s="10">
        <f>I82+'[6]1'!J85</f>
        <v>0</v>
      </c>
      <c r="K82" s="49">
        <f t="shared" si="27"/>
        <v>236.62999999999997</v>
      </c>
      <c r="L82" s="9">
        <f>ROUND(E82*D82,2)</f>
        <v>2117.84</v>
      </c>
      <c r="M82" s="9">
        <f>ROUND(I82*D82,2)</f>
        <v>0</v>
      </c>
      <c r="N82" s="9">
        <f>ROUND(J82*D82,2)</f>
        <v>0</v>
      </c>
      <c r="O82" s="157">
        <f t="shared" si="31"/>
        <v>2117.84</v>
      </c>
    </row>
    <row r="83" spans="1:15" x14ac:dyDescent="0.25">
      <c r="A83" s="145" t="s">
        <v>121</v>
      </c>
      <c r="B83" s="159" t="s">
        <v>122</v>
      </c>
      <c r="C83" s="147" t="s">
        <v>9</v>
      </c>
      <c r="D83" s="148">
        <v>23.26</v>
      </c>
      <c r="E83" s="148">
        <v>6.68</v>
      </c>
      <c r="F83" s="149"/>
      <c r="G83" s="149"/>
      <c r="H83" s="158"/>
      <c r="I83" s="12"/>
      <c r="J83" s="10">
        <f>I83+'[6]1'!J86</f>
        <v>0</v>
      </c>
      <c r="K83" s="49">
        <f t="shared" si="27"/>
        <v>6.68</v>
      </c>
      <c r="L83" s="9">
        <f>ROUND(E83*D83,2)</f>
        <v>155.38</v>
      </c>
      <c r="M83" s="9">
        <f>ROUND(I83*D83,2)</f>
        <v>0</v>
      </c>
      <c r="N83" s="9">
        <f>ROUND(J83*D83,2)</f>
        <v>0</v>
      </c>
      <c r="O83" s="157">
        <f t="shared" si="31"/>
        <v>155.38</v>
      </c>
    </row>
    <row r="84" spans="1:15" s="13" customFormat="1" x14ac:dyDescent="0.25">
      <c r="A84" s="166"/>
      <c r="B84" s="174" t="s">
        <v>123</v>
      </c>
      <c r="C84" s="168"/>
      <c r="D84" s="169"/>
      <c r="E84" s="169"/>
      <c r="F84" s="175"/>
      <c r="G84" s="175"/>
      <c r="H84" s="177"/>
      <c r="I84" s="55"/>
      <c r="J84" s="56"/>
      <c r="K84" s="51"/>
      <c r="L84" s="57"/>
      <c r="M84" s="57"/>
      <c r="N84" s="57"/>
      <c r="O84" s="157"/>
    </row>
    <row r="85" spans="1:15" ht="38.25" x14ac:dyDescent="0.25">
      <c r="A85" s="145" t="s">
        <v>124</v>
      </c>
      <c r="B85" s="146" t="s">
        <v>125</v>
      </c>
      <c r="C85" s="147" t="s">
        <v>9</v>
      </c>
      <c r="D85" s="148">
        <v>4.16</v>
      </c>
      <c r="E85" s="148">
        <v>174.56</v>
      </c>
      <c r="F85" s="149"/>
      <c r="G85" s="149"/>
      <c r="H85" s="158"/>
      <c r="I85" s="12"/>
      <c r="J85" s="10">
        <f>I85+'[6]1'!J88</f>
        <v>0</v>
      </c>
      <c r="K85" s="49">
        <f t="shared" si="27"/>
        <v>174.56</v>
      </c>
      <c r="L85" s="9">
        <f>ROUND(E85*D85,2)</f>
        <v>726.17</v>
      </c>
      <c r="M85" s="9">
        <f>ROUND(I85*D85,2)</f>
        <v>0</v>
      </c>
      <c r="N85" s="9">
        <f>ROUND(J85*D85,2)</f>
        <v>0</v>
      </c>
      <c r="O85" s="157">
        <f t="shared" si="31"/>
        <v>726.17</v>
      </c>
    </row>
    <row r="86" spans="1:15" ht="38.25" x14ac:dyDescent="0.25">
      <c r="A86" s="145" t="s">
        <v>126</v>
      </c>
      <c r="B86" s="146" t="s">
        <v>127</v>
      </c>
      <c r="C86" s="147" t="s">
        <v>9</v>
      </c>
      <c r="D86" s="148">
        <v>23.11</v>
      </c>
      <c r="E86" s="148">
        <v>174.56</v>
      </c>
      <c r="F86" s="149"/>
      <c r="G86" s="40"/>
      <c r="H86" s="41">
        <v>16.16</v>
      </c>
      <c r="I86" s="12"/>
      <c r="J86" s="10">
        <f>I86+'[6]1'!J89</f>
        <v>0</v>
      </c>
      <c r="K86" s="49">
        <f t="shared" si="27"/>
        <v>174.56</v>
      </c>
      <c r="L86" s="9">
        <f>ROUND(E86*D86,2)</f>
        <v>4034.08</v>
      </c>
      <c r="M86" s="9">
        <f>ROUND(I86*D86,2)</f>
        <v>0</v>
      </c>
      <c r="N86" s="9">
        <f>ROUND(J86*D86,2)</f>
        <v>0</v>
      </c>
      <c r="O86" s="157">
        <f t="shared" si="31"/>
        <v>4034.08</v>
      </c>
    </row>
    <row r="87" spans="1:15" ht="25.5" x14ac:dyDescent="0.25">
      <c r="A87" s="145" t="s">
        <v>128</v>
      </c>
      <c r="B87" s="146" t="s">
        <v>129</v>
      </c>
      <c r="C87" s="147" t="s">
        <v>9</v>
      </c>
      <c r="D87" s="148">
        <v>14.65</v>
      </c>
      <c r="E87" s="148">
        <v>174.56</v>
      </c>
      <c r="F87" s="149"/>
      <c r="G87" s="40"/>
      <c r="H87" s="41"/>
      <c r="I87" s="12"/>
      <c r="J87" s="128" t="s">
        <v>329</v>
      </c>
      <c r="K87" s="49">
        <f>E87</f>
        <v>174.56</v>
      </c>
      <c r="L87" s="9">
        <f>ROUND(E87*D87,2)</f>
        <v>2557.3000000000002</v>
      </c>
      <c r="M87" s="9">
        <f>ROUND(I87*D87,2)</f>
        <v>0</v>
      </c>
      <c r="N87" s="9">
        <v>0</v>
      </c>
      <c r="O87" s="157">
        <f t="shared" si="31"/>
        <v>2557.3000000000002</v>
      </c>
    </row>
    <row r="88" spans="1:15" x14ac:dyDescent="0.25">
      <c r="A88" s="145"/>
      <c r="B88" s="146"/>
      <c r="C88" s="147"/>
      <c r="D88" s="148"/>
      <c r="E88" s="148"/>
      <c r="F88" s="149"/>
      <c r="G88" s="40"/>
      <c r="H88" s="41"/>
      <c r="I88" s="12"/>
      <c r="J88" s="10"/>
      <c r="K88" s="49"/>
      <c r="L88" s="11">
        <f>SUM(L70:L87)</f>
        <v>65702.69</v>
      </c>
      <c r="M88" s="11">
        <f>SUM(M70:M87)</f>
        <v>5991.3899999999994</v>
      </c>
      <c r="N88" s="11">
        <f>SUM(N70:N87)</f>
        <v>8573.66</v>
      </c>
      <c r="O88" s="137"/>
    </row>
    <row r="89" spans="1:15" x14ac:dyDescent="0.25">
      <c r="A89" s="178" t="s">
        <v>130</v>
      </c>
      <c r="B89" s="139" t="s">
        <v>131</v>
      </c>
      <c r="C89" s="140"/>
      <c r="D89" s="141"/>
      <c r="E89" s="139"/>
      <c r="F89" s="142"/>
      <c r="G89" s="46"/>
      <c r="H89" s="47">
        <v>44.92</v>
      </c>
      <c r="I89" s="48"/>
      <c r="J89" s="49"/>
      <c r="K89" s="66"/>
      <c r="L89" s="44"/>
      <c r="M89" s="44"/>
      <c r="N89" s="44"/>
      <c r="O89" s="204">
        <f>SUM(O91:O108)</f>
        <v>53800.749999999985</v>
      </c>
    </row>
    <row r="90" spans="1:15" x14ac:dyDescent="0.25">
      <c r="A90" s="166"/>
      <c r="B90" s="167" t="s">
        <v>132</v>
      </c>
      <c r="C90" s="168"/>
      <c r="D90" s="169"/>
      <c r="E90" s="169"/>
      <c r="F90" s="170"/>
      <c r="G90" s="58"/>
      <c r="H90" s="59">
        <v>42.63</v>
      </c>
      <c r="I90" s="50"/>
      <c r="J90" s="51"/>
      <c r="K90" s="51"/>
      <c r="L90" s="52"/>
      <c r="M90" s="52"/>
      <c r="N90" s="52"/>
      <c r="O90" s="172"/>
    </row>
    <row r="91" spans="1:15" ht="25.5" x14ac:dyDescent="0.25">
      <c r="A91" s="145" t="s">
        <v>133</v>
      </c>
      <c r="B91" s="162" t="s">
        <v>134</v>
      </c>
      <c r="C91" s="147" t="s">
        <v>135</v>
      </c>
      <c r="D91" s="148">
        <v>366.07</v>
      </c>
      <c r="E91" s="148">
        <v>6</v>
      </c>
      <c r="F91" s="149"/>
      <c r="G91" s="40"/>
      <c r="H91" s="41">
        <v>15.96</v>
      </c>
      <c r="I91" s="12"/>
      <c r="J91" s="10">
        <f>I91+'[6]1'!J94</f>
        <v>0</v>
      </c>
      <c r="K91" s="49">
        <f t="shared" ref="K91:K108" si="32">E91-J91</f>
        <v>6</v>
      </c>
      <c r="L91" s="9">
        <f t="shared" ref="L91:L97" si="33">ROUND(E91*D91,2)</f>
        <v>2196.42</v>
      </c>
      <c r="M91" s="9">
        <f t="shared" ref="M91:M97" si="34">ROUND(I91*D91,2)</f>
        <v>0</v>
      </c>
      <c r="N91" s="9">
        <f t="shared" ref="N91:N97" si="35">ROUND(J91*D91,2)</f>
        <v>0</v>
      </c>
      <c r="O91" s="157">
        <f t="shared" ref="O91:O108" si="36">L91-N91</f>
        <v>2196.42</v>
      </c>
    </row>
    <row r="92" spans="1:15" ht="25.5" x14ac:dyDescent="0.25">
      <c r="A92" s="145" t="s">
        <v>136</v>
      </c>
      <c r="B92" s="146" t="s">
        <v>137</v>
      </c>
      <c r="C92" s="147" t="s">
        <v>135</v>
      </c>
      <c r="D92" s="148">
        <v>350.51</v>
      </c>
      <c r="E92" s="148">
        <v>12</v>
      </c>
      <c r="F92" s="149"/>
      <c r="G92" s="40"/>
      <c r="H92" s="41">
        <v>51.17</v>
      </c>
      <c r="I92" s="12"/>
      <c r="J92" s="10">
        <f>I92+'[6]1'!J95</f>
        <v>0</v>
      </c>
      <c r="K92" s="49">
        <f t="shared" si="32"/>
        <v>12</v>
      </c>
      <c r="L92" s="9">
        <f t="shared" si="33"/>
        <v>4206.12</v>
      </c>
      <c r="M92" s="9">
        <f t="shared" si="34"/>
        <v>0</v>
      </c>
      <c r="N92" s="9">
        <f t="shared" si="35"/>
        <v>0</v>
      </c>
      <c r="O92" s="157">
        <f t="shared" si="36"/>
        <v>4206.12</v>
      </c>
    </row>
    <row r="93" spans="1:15" ht="25.5" x14ac:dyDescent="0.25">
      <c r="A93" s="145" t="s">
        <v>138</v>
      </c>
      <c r="B93" s="146" t="s">
        <v>139</v>
      </c>
      <c r="C93" s="147" t="s">
        <v>135</v>
      </c>
      <c r="D93" s="148">
        <v>385.86</v>
      </c>
      <c r="E93" s="148">
        <v>1</v>
      </c>
      <c r="F93" s="149"/>
      <c r="G93" s="149"/>
      <c r="H93" s="158"/>
      <c r="I93" s="12"/>
      <c r="J93" s="10">
        <f>I93+'[6]1'!J96</f>
        <v>0</v>
      </c>
      <c r="K93" s="49">
        <f t="shared" si="32"/>
        <v>1</v>
      </c>
      <c r="L93" s="9">
        <f t="shared" si="33"/>
        <v>385.86</v>
      </c>
      <c r="M93" s="9">
        <f t="shared" si="34"/>
        <v>0</v>
      </c>
      <c r="N93" s="9">
        <f t="shared" si="35"/>
        <v>0</v>
      </c>
      <c r="O93" s="157">
        <f t="shared" si="36"/>
        <v>385.86</v>
      </c>
    </row>
    <row r="94" spans="1:15" ht="25.5" x14ac:dyDescent="0.25">
      <c r="A94" s="145" t="s">
        <v>140</v>
      </c>
      <c r="B94" s="146" t="s">
        <v>141</v>
      </c>
      <c r="C94" s="147" t="s">
        <v>135</v>
      </c>
      <c r="D94" s="148">
        <v>65.459999999999994</v>
      </c>
      <c r="E94" s="148">
        <v>22</v>
      </c>
      <c r="F94" s="149"/>
      <c r="G94" s="149"/>
      <c r="H94" s="158"/>
      <c r="I94" s="12"/>
      <c r="J94" s="10">
        <f>I94+'[6]1'!J97</f>
        <v>0</v>
      </c>
      <c r="K94" s="49">
        <f t="shared" si="32"/>
        <v>22</v>
      </c>
      <c r="L94" s="9">
        <f t="shared" si="33"/>
        <v>1440.12</v>
      </c>
      <c r="M94" s="9">
        <f t="shared" si="34"/>
        <v>0</v>
      </c>
      <c r="N94" s="9">
        <f t="shared" si="35"/>
        <v>0</v>
      </c>
      <c r="O94" s="157">
        <f t="shared" si="36"/>
        <v>1440.12</v>
      </c>
    </row>
    <row r="95" spans="1:15" x14ac:dyDescent="0.25">
      <c r="A95" s="145" t="s">
        <v>142</v>
      </c>
      <c r="B95" s="146" t="s">
        <v>143</v>
      </c>
      <c r="C95" s="147" t="s">
        <v>135</v>
      </c>
      <c r="D95" s="148">
        <v>767.95</v>
      </c>
      <c r="E95" s="148">
        <v>2</v>
      </c>
      <c r="F95" s="149"/>
      <c r="G95" s="149"/>
      <c r="H95" s="179"/>
      <c r="I95" s="12"/>
      <c r="J95" s="10">
        <f>I95+'[6]1'!J98</f>
        <v>0</v>
      </c>
      <c r="K95" s="49">
        <f t="shared" si="32"/>
        <v>2</v>
      </c>
      <c r="L95" s="9">
        <f t="shared" si="33"/>
        <v>1535.9</v>
      </c>
      <c r="M95" s="9">
        <f t="shared" si="34"/>
        <v>0</v>
      </c>
      <c r="N95" s="9">
        <f t="shared" si="35"/>
        <v>0</v>
      </c>
      <c r="O95" s="157">
        <f t="shared" si="36"/>
        <v>1535.9</v>
      </c>
    </row>
    <row r="96" spans="1:15" ht="25.5" x14ac:dyDescent="0.25">
      <c r="A96" s="145" t="s">
        <v>144</v>
      </c>
      <c r="B96" s="146" t="s">
        <v>145</v>
      </c>
      <c r="C96" s="147" t="s">
        <v>135</v>
      </c>
      <c r="D96" s="148">
        <v>437.57</v>
      </c>
      <c r="E96" s="148">
        <v>1</v>
      </c>
      <c r="F96" s="149"/>
      <c r="G96" s="40"/>
      <c r="H96" s="41">
        <v>4.18</v>
      </c>
      <c r="I96" s="12"/>
      <c r="J96" s="10">
        <f>I96+'[6]1'!J99</f>
        <v>0</v>
      </c>
      <c r="K96" s="49">
        <f t="shared" si="32"/>
        <v>1</v>
      </c>
      <c r="L96" s="9">
        <f t="shared" si="33"/>
        <v>437.57</v>
      </c>
      <c r="M96" s="9">
        <f t="shared" si="34"/>
        <v>0</v>
      </c>
      <c r="N96" s="9">
        <f t="shared" si="35"/>
        <v>0</v>
      </c>
      <c r="O96" s="157">
        <f t="shared" si="36"/>
        <v>437.57</v>
      </c>
    </row>
    <row r="97" spans="1:15" ht="25.5" x14ac:dyDescent="0.25">
      <c r="A97" s="145" t="s">
        <v>146</v>
      </c>
      <c r="B97" s="146" t="s">
        <v>147</v>
      </c>
      <c r="C97" s="147" t="s">
        <v>9</v>
      </c>
      <c r="D97" s="148">
        <v>18.8</v>
      </c>
      <c r="E97" s="148">
        <v>122.85</v>
      </c>
      <c r="F97" s="149"/>
      <c r="G97" s="40"/>
      <c r="H97" s="41">
        <v>6.15</v>
      </c>
      <c r="I97" s="12"/>
      <c r="J97" s="10">
        <f>I97+'[6]1'!J100</f>
        <v>0</v>
      </c>
      <c r="K97" s="49">
        <f t="shared" si="32"/>
        <v>122.85</v>
      </c>
      <c r="L97" s="9">
        <f t="shared" si="33"/>
        <v>2309.58</v>
      </c>
      <c r="M97" s="9">
        <f t="shared" si="34"/>
        <v>0</v>
      </c>
      <c r="N97" s="9">
        <f t="shared" si="35"/>
        <v>0</v>
      </c>
      <c r="O97" s="157">
        <f t="shared" si="36"/>
        <v>2309.58</v>
      </c>
    </row>
    <row r="98" spans="1:15" x14ac:dyDescent="0.25">
      <c r="A98" s="166"/>
      <c r="B98" s="167" t="s">
        <v>148</v>
      </c>
      <c r="C98" s="168"/>
      <c r="D98" s="169"/>
      <c r="E98" s="169"/>
      <c r="F98" s="170"/>
      <c r="G98" s="58"/>
      <c r="H98" s="59">
        <v>10.71</v>
      </c>
      <c r="I98" s="50"/>
      <c r="J98" s="51"/>
      <c r="K98" s="51"/>
      <c r="L98" s="52"/>
      <c r="M98" s="52"/>
      <c r="N98" s="52"/>
      <c r="O98" s="172"/>
    </row>
    <row r="99" spans="1:15" ht="25.5" x14ac:dyDescent="0.25">
      <c r="A99" s="145" t="s">
        <v>149</v>
      </c>
      <c r="B99" s="146" t="s">
        <v>150</v>
      </c>
      <c r="C99" s="147" t="s">
        <v>9</v>
      </c>
      <c r="D99" s="148">
        <v>456.76</v>
      </c>
      <c r="E99" s="148">
        <v>28.36</v>
      </c>
      <c r="F99" s="149"/>
      <c r="G99" s="40"/>
      <c r="H99" s="41">
        <v>5.63</v>
      </c>
      <c r="I99" s="12"/>
      <c r="J99" s="10">
        <f>I99+'[6]1'!J102</f>
        <v>0</v>
      </c>
      <c r="K99" s="49">
        <f t="shared" si="32"/>
        <v>28.36</v>
      </c>
      <c r="L99" s="9">
        <f t="shared" ref="L99:L104" si="37">ROUND(E99*D99,2)</f>
        <v>12953.71</v>
      </c>
      <c r="M99" s="9">
        <f t="shared" ref="M99:M104" si="38">ROUND(I99*D99,2)</f>
        <v>0</v>
      </c>
      <c r="N99" s="9">
        <f t="shared" ref="N99:N104" si="39">ROUND(J99*D99,2)</f>
        <v>0</v>
      </c>
      <c r="O99" s="157">
        <f t="shared" si="36"/>
        <v>12953.71</v>
      </c>
    </row>
    <row r="100" spans="1:15" x14ac:dyDescent="0.25">
      <c r="A100" s="145" t="s">
        <v>151</v>
      </c>
      <c r="B100" s="146" t="s">
        <v>152</v>
      </c>
      <c r="C100" s="147" t="s">
        <v>9</v>
      </c>
      <c r="D100" s="148">
        <v>504.2</v>
      </c>
      <c r="E100" s="148">
        <v>1.6</v>
      </c>
      <c r="F100" s="149"/>
      <c r="G100" s="40"/>
      <c r="H100" s="41">
        <v>5.85</v>
      </c>
      <c r="I100" s="12"/>
      <c r="J100" s="10">
        <f>I100+'[6]1'!J103</f>
        <v>0</v>
      </c>
      <c r="K100" s="49">
        <f t="shared" si="32"/>
        <v>1.6</v>
      </c>
      <c r="L100" s="9">
        <f t="shared" si="37"/>
        <v>806.72</v>
      </c>
      <c r="M100" s="9">
        <f t="shared" si="38"/>
        <v>0</v>
      </c>
      <c r="N100" s="9">
        <f t="shared" si="39"/>
        <v>0</v>
      </c>
      <c r="O100" s="157">
        <f t="shared" si="36"/>
        <v>806.72</v>
      </c>
    </row>
    <row r="101" spans="1:15" ht="25.5" x14ac:dyDescent="0.25">
      <c r="A101" s="145" t="s">
        <v>153</v>
      </c>
      <c r="B101" s="146" t="s">
        <v>154</v>
      </c>
      <c r="C101" s="147" t="s">
        <v>9</v>
      </c>
      <c r="D101" s="148">
        <v>699.8</v>
      </c>
      <c r="E101" s="148">
        <v>12.73</v>
      </c>
      <c r="F101" s="149"/>
      <c r="G101" s="40"/>
      <c r="H101" s="41">
        <v>8.92</v>
      </c>
      <c r="I101" s="12"/>
      <c r="J101" s="10">
        <f>I101+'[6]1'!J104</f>
        <v>0</v>
      </c>
      <c r="K101" s="49">
        <f t="shared" si="32"/>
        <v>12.73</v>
      </c>
      <c r="L101" s="9">
        <f t="shared" si="37"/>
        <v>8908.4500000000007</v>
      </c>
      <c r="M101" s="9">
        <f t="shared" si="38"/>
        <v>0</v>
      </c>
      <c r="N101" s="9">
        <f t="shared" si="39"/>
        <v>0</v>
      </c>
      <c r="O101" s="157">
        <f t="shared" si="36"/>
        <v>8908.4500000000007</v>
      </c>
    </row>
    <row r="102" spans="1:15" x14ac:dyDescent="0.25">
      <c r="A102" s="145" t="s">
        <v>155</v>
      </c>
      <c r="B102" s="146" t="s">
        <v>156</v>
      </c>
      <c r="C102" s="147" t="s">
        <v>9</v>
      </c>
      <c r="D102" s="148">
        <v>590.86</v>
      </c>
      <c r="E102" s="148">
        <v>11.38</v>
      </c>
      <c r="F102" s="149"/>
      <c r="G102" s="40"/>
      <c r="H102" s="41">
        <v>8.51</v>
      </c>
      <c r="I102" s="12"/>
      <c r="J102" s="10">
        <f>I102+'[6]1'!J105</f>
        <v>0</v>
      </c>
      <c r="K102" s="49">
        <f t="shared" si="32"/>
        <v>11.38</v>
      </c>
      <c r="L102" s="9">
        <f t="shared" si="37"/>
        <v>6723.99</v>
      </c>
      <c r="M102" s="9">
        <f t="shared" si="38"/>
        <v>0</v>
      </c>
      <c r="N102" s="9">
        <f t="shared" si="39"/>
        <v>0</v>
      </c>
      <c r="O102" s="157">
        <f t="shared" si="36"/>
        <v>6723.99</v>
      </c>
    </row>
    <row r="103" spans="1:15" ht="25.5" x14ac:dyDescent="0.25">
      <c r="A103" s="145" t="s">
        <v>157</v>
      </c>
      <c r="B103" s="146" t="s">
        <v>158</v>
      </c>
      <c r="C103" s="147" t="s">
        <v>9</v>
      </c>
      <c r="D103" s="148">
        <v>9.5299999999999994</v>
      </c>
      <c r="E103" s="148">
        <v>22.76</v>
      </c>
      <c r="F103" s="149"/>
      <c r="G103" s="40"/>
      <c r="H103" s="41">
        <v>17.510000000000002</v>
      </c>
      <c r="I103" s="12"/>
      <c r="J103" s="10">
        <f>I103+'[6]1'!J106</f>
        <v>0</v>
      </c>
      <c r="K103" s="49">
        <f t="shared" si="32"/>
        <v>22.76</v>
      </c>
      <c r="L103" s="9">
        <f t="shared" si="37"/>
        <v>216.9</v>
      </c>
      <c r="M103" s="9">
        <f t="shared" si="38"/>
        <v>0</v>
      </c>
      <c r="N103" s="9">
        <f t="shared" si="39"/>
        <v>0</v>
      </c>
      <c r="O103" s="157">
        <f t="shared" si="36"/>
        <v>216.9</v>
      </c>
    </row>
    <row r="104" spans="1:15" x14ac:dyDescent="0.25">
      <c r="A104" s="145" t="s">
        <v>159</v>
      </c>
      <c r="B104" s="146" t="s">
        <v>160</v>
      </c>
      <c r="C104" s="147" t="s">
        <v>9</v>
      </c>
      <c r="D104" s="148">
        <v>20.57</v>
      </c>
      <c r="E104" s="148">
        <v>22.76</v>
      </c>
      <c r="F104" s="149"/>
      <c r="G104" s="149"/>
      <c r="H104" s="179"/>
      <c r="I104" s="12"/>
      <c r="J104" s="10">
        <f>I104+'[6]1'!J107</f>
        <v>0</v>
      </c>
      <c r="K104" s="49">
        <f t="shared" si="32"/>
        <v>22.76</v>
      </c>
      <c r="L104" s="9">
        <f t="shared" si="37"/>
        <v>468.17</v>
      </c>
      <c r="M104" s="9">
        <f t="shared" si="38"/>
        <v>0</v>
      </c>
      <c r="N104" s="9">
        <f t="shared" si="39"/>
        <v>0</v>
      </c>
      <c r="O104" s="157">
        <f t="shared" si="36"/>
        <v>468.17</v>
      </c>
    </row>
    <row r="105" spans="1:15" x14ac:dyDescent="0.25">
      <c r="A105" s="180"/>
      <c r="B105" s="167" t="s">
        <v>161</v>
      </c>
      <c r="C105" s="168"/>
      <c r="D105" s="169"/>
      <c r="E105" s="169"/>
      <c r="F105" s="170"/>
      <c r="G105" s="170"/>
      <c r="H105" s="171"/>
      <c r="I105" s="50"/>
      <c r="J105" s="51"/>
      <c r="K105" s="51"/>
      <c r="L105" s="52"/>
      <c r="M105" s="52"/>
      <c r="N105" s="52"/>
      <c r="O105" s="172"/>
    </row>
    <row r="106" spans="1:15" x14ac:dyDescent="0.25">
      <c r="A106" s="145" t="s">
        <v>162</v>
      </c>
      <c r="B106" s="146" t="s">
        <v>163</v>
      </c>
      <c r="C106" s="147" t="s">
        <v>135</v>
      </c>
      <c r="D106" s="148">
        <v>1833.76</v>
      </c>
      <c r="E106" s="148">
        <v>2</v>
      </c>
      <c r="F106" s="149"/>
      <c r="G106" s="149"/>
      <c r="H106" s="179"/>
      <c r="I106" s="12"/>
      <c r="J106" s="10">
        <f>I106+'[6]1'!J109</f>
        <v>0</v>
      </c>
      <c r="K106" s="49">
        <f t="shared" si="32"/>
        <v>2</v>
      </c>
      <c r="L106" s="9">
        <f>ROUND(E106*D106,2)</f>
        <v>3667.52</v>
      </c>
      <c r="M106" s="9">
        <f>ROUND(I106*D106,2)</f>
        <v>0</v>
      </c>
      <c r="N106" s="9">
        <f>ROUND(J106*D106,2)</f>
        <v>0</v>
      </c>
      <c r="O106" s="157">
        <f t="shared" si="36"/>
        <v>3667.52</v>
      </c>
    </row>
    <row r="107" spans="1:15" x14ac:dyDescent="0.25">
      <c r="A107" s="145" t="s">
        <v>164</v>
      </c>
      <c r="B107" s="146" t="s">
        <v>165</v>
      </c>
      <c r="C107" s="147" t="s">
        <v>9</v>
      </c>
      <c r="D107" s="148">
        <v>1833.76</v>
      </c>
      <c r="E107" s="148">
        <v>2</v>
      </c>
      <c r="F107" s="149"/>
      <c r="G107" s="149"/>
      <c r="H107" s="41">
        <v>4.84</v>
      </c>
      <c r="I107" s="12"/>
      <c r="J107" s="10">
        <f>I107+'[6]1'!J110</f>
        <v>0</v>
      </c>
      <c r="K107" s="49">
        <f t="shared" si="32"/>
        <v>2</v>
      </c>
      <c r="L107" s="9">
        <f>ROUND(E107*D107,2)</f>
        <v>3667.52</v>
      </c>
      <c r="M107" s="9">
        <f>ROUND(I107*D107,2)</f>
        <v>0</v>
      </c>
      <c r="N107" s="9">
        <f>ROUND(J107*D107,2)</f>
        <v>0</v>
      </c>
      <c r="O107" s="157">
        <f t="shared" si="36"/>
        <v>3667.52</v>
      </c>
    </row>
    <row r="108" spans="1:15" ht="25.5" x14ac:dyDescent="0.25">
      <c r="A108" s="145" t="s">
        <v>166</v>
      </c>
      <c r="B108" s="146" t="s">
        <v>167</v>
      </c>
      <c r="C108" s="147" t="s">
        <v>9</v>
      </c>
      <c r="D108" s="148">
        <v>347.33</v>
      </c>
      <c r="E108" s="148">
        <v>11.16</v>
      </c>
      <c r="F108" s="149"/>
      <c r="G108" s="149"/>
      <c r="H108" s="41">
        <v>5.0599999999999996</v>
      </c>
      <c r="I108" s="12"/>
      <c r="J108" s="10">
        <f>I108+'[6]1'!J111</f>
        <v>0</v>
      </c>
      <c r="K108" s="49">
        <f t="shared" si="32"/>
        <v>11.16</v>
      </c>
      <c r="L108" s="9">
        <f>ROUND(E108*D108,2)</f>
        <v>3876.2</v>
      </c>
      <c r="M108" s="9">
        <f>ROUND(I108*D108,2)</f>
        <v>0</v>
      </c>
      <c r="N108" s="9">
        <f>ROUND(J108*D108,2)</f>
        <v>0</v>
      </c>
      <c r="O108" s="157">
        <f t="shared" si="36"/>
        <v>3876.2</v>
      </c>
    </row>
    <row r="109" spans="1:15" x14ac:dyDescent="0.25">
      <c r="A109" s="145"/>
      <c r="B109" s="146"/>
      <c r="C109" s="147"/>
      <c r="D109" s="148"/>
      <c r="E109" s="148"/>
      <c r="F109" s="149"/>
      <c r="G109" s="149"/>
      <c r="H109" s="41"/>
      <c r="I109" s="12"/>
      <c r="J109" s="10"/>
      <c r="K109" s="49"/>
      <c r="L109" s="11">
        <f>SUM(L91:L108)</f>
        <v>53800.749999999985</v>
      </c>
      <c r="M109" s="11">
        <f t="shared" ref="M109:N109" si="40">SUM(M91:M108)</f>
        <v>0</v>
      </c>
      <c r="N109" s="11">
        <f t="shared" si="40"/>
        <v>0</v>
      </c>
      <c r="O109" s="137"/>
    </row>
    <row r="110" spans="1:15" x14ac:dyDescent="0.25">
      <c r="A110" s="178" t="s">
        <v>168</v>
      </c>
      <c r="B110" s="139" t="s">
        <v>169</v>
      </c>
      <c r="C110" s="140"/>
      <c r="D110" s="141"/>
      <c r="E110" s="139"/>
      <c r="F110" s="142"/>
      <c r="G110" s="142"/>
      <c r="H110" s="47">
        <v>5.67</v>
      </c>
      <c r="I110" s="48"/>
      <c r="J110" s="49"/>
      <c r="K110" s="66"/>
      <c r="L110" s="44"/>
      <c r="M110" s="44"/>
      <c r="N110" s="44"/>
      <c r="O110" s="204">
        <f>SUM(O111:O131)</f>
        <v>24596.479999999996</v>
      </c>
    </row>
    <row r="111" spans="1:15" ht="25.5" x14ac:dyDescent="0.25">
      <c r="A111" s="145" t="s">
        <v>170</v>
      </c>
      <c r="B111" s="146" t="s">
        <v>171</v>
      </c>
      <c r="C111" s="147" t="s">
        <v>135</v>
      </c>
      <c r="D111" s="148">
        <v>106.86</v>
      </c>
      <c r="E111" s="148">
        <v>68</v>
      </c>
      <c r="F111" s="149"/>
      <c r="G111" s="149"/>
      <c r="H111" s="41">
        <v>9.49</v>
      </c>
      <c r="I111" s="12"/>
      <c r="J111" s="10">
        <f>I111+'[6]1'!J114</f>
        <v>0</v>
      </c>
      <c r="K111" s="49">
        <f t="shared" ref="K111:K131" si="41">E111-J111</f>
        <v>68</v>
      </c>
      <c r="L111" s="9">
        <f t="shared" ref="L111:L127" si="42">ROUND(E111*D111,2)</f>
        <v>7266.48</v>
      </c>
      <c r="M111" s="9">
        <f t="shared" ref="M111:M127" si="43">ROUND(I111*D111,2)</f>
        <v>0</v>
      </c>
      <c r="N111" s="9">
        <f t="shared" ref="N111:N127" si="44">ROUND(J111*D111,2)</f>
        <v>0</v>
      </c>
      <c r="O111" s="157">
        <f t="shared" ref="O111:O131" si="45">L111-N111</f>
        <v>7266.48</v>
      </c>
    </row>
    <row r="112" spans="1:15" ht="25.5" x14ac:dyDescent="0.25">
      <c r="A112" s="145" t="s">
        <v>172</v>
      </c>
      <c r="B112" s="146" t="s">
        <v>173</v>
      </c>
      <c r="C112" s="147" t="s">
        <v>135</v>
      </c>
      <c r="D112" s="148">
        <v>108.39</v>
      </c>
      <c r="E112" s="148">
        <v>10</v>
      </c>
      <c r="F112" s="149"/>
      <c r="G112" s="149"/>
      <c r="H112" s="41">
        <v>5.52</v>
      </c>
      <c r="I112" s="12"/>
      <c r="J112" s="10">
        <f>I112+'[6]1'!J115</f>
        <v>0</v>
      </c>
      <c r="K112" s="49">
        <f t="shared" si="41"/>
        <v>10</v>
      </c>
      <c r="L112" s="9">
        <f t="shared" si="42"/>
        <v>1083.9000000000001</v>
      </c>
      <c r="M112" s="9">
        <f t="shared" si="43"/>
        <v>0</v>
      </c>
      <c r="N112" s="9">
        <f t="shared" si="44"/>
        <v>0</v>
      </c>
      <c r="O112" s="157">
        <f t="shared" si="45"/>
        <v>1083.9000000000001</v>
      </c>
    </row>
    <row r="113" spans="1:15" ht="25.5" x14ac:dyDescent="0.25">
      <c r="A113" s="145" t="s">
        <v>174</v>
      </c>
      <c r="B113" s="146" t="s">
        <v>175</v>
      </c>
      <c r="C113" s="147" t="s">
        <v>135</v>
      </c>
      <c r="D113" s="148">
        <v>88.75</v>
      </c>
      <c r="E113" s="148">
        <v>32</v>
      </c>
      <c r="F113" s="149"/>
      <c r="G113" s="149"/>
      <c r="H113" s="41">
        <v>6.88</v>
      </c>
      <c r="I113" s="12"/>
      <c r="J113" s="10">
        <f>I113+'[6]1'!J116</f>
        <v>0</v>
      </c>
      <c r="K113" s="49">
        <f t="shared" si="41"/>
        <v>32</v>
      </c>
      <c r="L113" s="9">
        <f t="shared" si="42"/>
        <v>2840</v>
      </c>
      <c r="M113" s="9">
        <f t="shared" si="43"/>
        <v>0</v>
      </c>
      <c r="N113" s="9">
        <f t="shared" si="44"/>
        <v>0</v>
      </c>
      <c r="O113" s="157">
        <f t="shared" si="45"/>
        <v>2840</v>
      </c>
    </row>
    <row r="114" spans="1:15" ht="38.25" x14ac:dyDescent="0.25">
      <c r="A114" s="145" t="s">
        <v>176</v>
      </c>
      <c r="B114" s="146" t="s">
        <v>177</v>
      </c>
      <c r="C114" s="147" t="s">
        <v>135</v>
      </c>
      <c r="D114" s="148">
        <v>119.79</v>
      </c>
      <c r="E114" s="148">
        <v>11</v>
      </c>
      <c r="F114" s="149"/>
      <c r="G114" s="149"/>
      <c r="H114" s="41">
        <v>1135.78</v>
      </c>
      <c r="I114" s="12"/>
      <c r="J114" s="10">
        <f>I114+'[6]1'!J117</f>
        <v>0</v>
      </c>
      <c r="K114" s="49">
        <f t="shared" si="41"/>
        <v>11</v>
      </c>
      <c r="L114" s="9">
        <f t="shared" si="42"/>
        <v>1317.69</v>
      </c>
      <c r="M114" s="9">
        <f t="shared" si="43"/>
        <v>0</v>
      </c>
      <c r="N114" s="9">
        <f t="shared" si="44"/>
        <v>0</v>
      </c>
      <c r="O114" s="157">
        <f t="shared" si="45"/>
        <v>1317.69</v>
      </c>
    </row>
    <row r="115" spans="1:15" ht="38.25" x14ac:dyDescent="0.25">
      <c r="A115" s="145" t="s">
        <v>178</v>
      </c>
      <c r="B115" s="146" t="s">
        <v>179</v>
      </c>
      <c r="C115" s="147" t="s">
        <v>135</v>
      </c>
      <c r="D115" s="148">
        <v>112.77</v>
      </c>
      <c r="E115" s="148">
        <v>2</v>
      </c>
      <c r="F115" s="149"/>
      <c r="G115" s="149"/>
      <c r="H115" s="41">
        <v>3.21</v>
      </c>
      <c r="I115" s="12"/>
      <c r="J115" s="10">
        <f>I115+'[6]1'!J118</f>
        <v>0</v>
      </c>
      <c r="K115" s="49">
        <f t="shared" si="41"/>
        <v>2</v>
      </c>
      <c r="L115" s="9">
        <f t="shared" si="42"/>
        <v>225.54</v>
      </c>
      <c r="M115" s="9">
        <f t="shared" si="43"/>
        <v>0</v>
      </c>
      <c r="N115" s="9">
        <f t="shared" si="44"/>
        <v>0</v>
      </c>
      <c r="O115" s="157">
        <f t="shared" si="45"/>
        <v>225.54</v>
      </c>
    </row>
    <row r="116" spans="1:15" ht="25.5" x14ac:dyDescent="0.25">
      <c r="A116" s="145" t="s">
        <v>180</v>
      </c>
      <c r="B116" s="146" t="s">
        <v>181</v>
      </c>
      <c r="C116" s="147" t="s">
        <v>135</v>
      </c>
      <c r="D116" s="148">
        <v>74.78</v>
      </c>
      <c r="E116" s="148">
        <v>37</v>
      </c>
      <c r="F116" s="149"/>
      <c r="G116" s="149"/>
      <c r="H116" s="41">
        <v>9.14</v>
      </c>
      <c r="I116" s="12"/>
      <c r="J116" s="10">
        <f>I116+'[6]1'!J119</f>
        <v>0</v>
      </c>
      <c r="K116" s="49">
        <f t="shared" si="41"/>
        <v>37</v>
      </c>
      <c r="L116" s="9">
        <f t="shared" si="42"/>
        <v>2766.86</v>
      </c>
      <c r="M116" s="9">
        <f t="shared" si="43"/>
        <v>0</v>
      </c>
      <c r="N116" s="9">
        <f t="shared" si="44"/>
        <v>0</v>
      </c>
      <c r="O116" s="157">
        <f t="shared" si="45"/>
        <v>2766.86</v>
      </c>
    </row>
    <row r="117" spans="1:15" ht="25.5" x14ac:dyDescent="0.25">
      <c r="A117" s="145" t="s">
        <v>182</v>
      </c>
      <c r="B117" s="146" t="s">
        <v>183</v>
      </c>
      <c r="C117" s="147" t="s">
        <v>135</v>
      </c>
      <c r="D117" s="148">
        <v>56.55</v>
      </c>
      <c r="E117" s="148">
        <v>8</v>
      </c>
      <c r="F117" s="149"/>
      <c r="G117" s="149"/>
      <c r="H117" s="41">
        <v>15.54</v>
      </c>
      <c r="I117" s="12"/>
      <c r="J117" s="10">
        <f>I117+'[6]1'!J120</f>
        <v>0</v>
      </c>
      <c r="K117" s="49">
        <f t="shared" si="41"/>
        <v>8</v>
      </c>
      <c r="L117" s="9">
        <f t="shared" si="42"/>
        <v>452.4</v>
      </c>
      <c r="M117" s="9">
        <f t="shared" si="43"/>
        <v>0</v>
      </c>
      <c r="N117" s="9">
        <f t="shared" si="44"/>
        <v>0</v>
      </c>
      <c r="O117" s="157">
        <f t="shared" si="45"/>
        <v>452.4</v>
      </c>
    </row>
    <row r="118" spans="1:15" ht="25.5" x14ac:dyDescent="0.25">
      <c r="A118" s="145" t="s">
        <v>184</v>
      </c>
      <c r="B118" s="146" t="s">
        <v>185</v>
      </c>
      <c r="C118" s="147" t="s">
        <v>135</v>
      </c>
      <c r="D118" s="148">
        <v>95.77</v>
      </c>
      <c r="E118" s="148">
        <v>17</v>
      </c>
      <c r="F118" s="149"/>
      <c r="G118" s="149"/>
      <c r="H118" s="41">
        <v>4.82</v>
      </c>
      <c r="I118" s="12"/>
      <c r="J118" s="10">
        <f>I118+'[6]1'!J121</f>
        <v>0</v>
      </c>
      <c r="K118" s="49">
        <f t="shared" si="41"/>
        <v>17</v>
      </c>
      <c r="L118" s="9">
        <f t="shared" si="42"/>
        <v>1628.09</v>
      </c>
      <c r="M118" s="9">
        <f t="shared" si="43"/>
        <v>0</v>
      </c>
      <c r="N118" s="9">
        <f t="shared" si="44"/>
        <v>0</v>
      </c>
      <c r="O118" s="157">
        <f t="shared" si="45"/>
        <v>1628.09</v>
      </c>
    </row>
    <row r="119" spans="1:15" x14ac:dyDescent="0.25">
      <c r="A119" s="145" t="s">
        <v>186</v>
      </c>
      <c r="B119" s="146" t="s">
        <v>187</v>
      </c>
      <c r="C119" s="147" t="s">
        <v>135</v>
      </c>
      <c r="D119" s="148">
        <v>42.31</v>
      </c>
      <c r="E119" s="148">
        <v>3</v>
      </c>
      <c r="F119" s="149"/>
      <c r="G119" s="149"/>
      <c r="H119" s="41">
        <v>5.45</v>
      </c>
      <c r="I119" s="12"/>
      <c r="J119" s="10">
        <f>I119+'[6]1'!J122</f>
        <v>0</v>
      </c>
      <c r="K119" s="49">
        <f t="shared" si="41"/>
        <v>3</v>
      </c>
      <c r="L119" s="9">
        <f t="shared" si="42"/>
        <v>126.93</v>
      </c>
      <c r="M119" s="9">
        <f t="shared" si="43"/>
        <v>0</v>
      </c>
      <c r="N119" s="9">
        <f t="shared" si="44"/>
        <v>0</v>
      </c>
      <c r="O119" s="157">
        <f t="shared" si="45"/>
        <v>126.93</v>
      </c>
    </row>
    <row r="120" spans="1:15" x14ac:dyDescent="0.25">
      <c r="A120" s="145" t="s">
        <v>188</v>
      </c>
      <c r="B120" s="146" t="s">
        <v>189</v>
      </c>
      <c r="C120" s="147" t="s">
        <v>135</v>
      </c>
      <c r="D120" s="148">
        <v>215.22</v>
      </c>
      <c r="E120" s="148">
        <v>2</v>
      </c>
      <c r="F120" s="149"/>
      <c r="G120" s="149"/>
      <c r="H120" s="41">
        <v>9.5500000000000007</v>
      </c>
      <c r="I120" s="12"/>
      <c r="J120" s="10">
        <f>I120+'[6]1'!J123</f>
        <v>0</v>
      </c>
      <c r="K120" s="49">
        <f t="shared" si="41"/>
        <v>2</v>
      </c>
      <c r="L120" s="9">
        <f t="shared" si="42"/>
        <v>430.44</v>
      </c>
      <c r="M120" s="9">
        <f t="shared" si="43"/>
        <v>0</v>
      </c>
      <c r="N120" s="9">
        <f t="shared" si="44"/>
        <v>0</v>
      </c>
      <c r="O120" s="157">
        <f t="shared" si="45"/>
        <v>430.44</v>
      </c>
    </row>
    <row r="121" spans="1:15" ht="25.5" x14ac:dyDescent="0.25">
      <c r="A121" s="145" t="s">
        <v>190</v>
      </c>
      <c r="B121" s="146" t="s">
        <v>191</v>
      </c>
      <c r="C121" s="147" t="s">
        <v>135</v>
      </c>
      <c r="D121" s="148">
        <v>28.57</v>
      </c>
      <c r="E121" s="148">
        <v>2</v>
      </c>
      <c r="F121" s="149"/>
      <c r="G121" s="149"/>
      <c r="H121" s="41">
        <v>7.86</v>
      </c>
      <c r="I121" s="12"/>
      <c r="J121" s="10">
        <f>I121+'[6]1'!J124</f>
        <v>0</v>
      </c>
      <c r="K121" s="49">
        <f t="shared" si="41"/>
        <v>2</v>
      </c>
      <c r="L121" s="9">
        <f t="shared" si="42"/>
        <v>57.14</v>
      </c>
      <c r="M121" s="9">
        <f t="shared" si="43"/>
        <v>0</v>
      </c>
      <c r="N121" s="9">
        <f t="shared" si="44"/>
        <v>0</v>
      </c>
      <c r="O121" s="157">
        <f t="shared" si="45"/>
        <v>57.14</v>
      </c>
    </row>
    <row r="122" spans="1:15" ht="25.5" x14ac:dyDescent="0.25">
      <c r="A122" s="145" t="s">
        <v>192</v>
      </c>
      <c r="B122" s="146" t="s">
        <v>193</v>
      </c>
      <c r="C122" s="147" t="s">
        <v>194</v>
      </c>
      <c r="D122" s="148">
        <v>993.29</v>
      </c>
      <c r="E122" s="148">
        <v>1</v>
      </c>
      <c r="F122" s="149"/>
      <c r="G122" s="149"/>
      <c r="H122" s="41">
        <v>5.97</v>
      </c>
      <c r="I122" s="12"/>
      <c r="J122" s="10">
        <f>I122+'[6]1'!J125</f>
        <v>0</v>
      </c>
      <c r="K122" s="49">
        <f t="shared" si="41"/>
        <v>1</v>
      </c>
      <c r="L122" s="9">
        <f t="shared" si="42"/>
        <v>993.29</v>
      </c>
      <c r="M122" s="9">
        <f t="shared" si="43"/>
        <v>0</v>
      </c>
      <c r="N122" s="9">
        <f t="shared" si="44"/>
        <v>0</v>
      </c>
      <c r="O122" s="157">
        <f t="shared" si="45"/>
        <v>993.29</v>
      </c>
    </row>
    <row r="123" spans="1:15" x14ac:dyDescent="0.25">
      <c r="A123" s="145" t="s">
        <v>195</v>
      </c>
      <c r="B123" s="146" t="s">
        <v>196</v>
      </c>
      <c r="C123" s="147" t="s">
        <v>135</v>
      </c>
      <c r="D123" s="148">
        <v>133.47</v>
      </c>
      <c r="E123" s="148">
        <v>3</v>
      </c>
      <c r="F123" s="149"/>
      <c r="G123" s="149"/>
      <c r="H123" s="41">
        <v>12.26</v>
      </c>
      <c r="I123" s="12"/>
      <c r="J123" s="10">
        <f>I123+'[6]1'!J126</f>
        <v>0</v>
      </c>
      <c r="K123" s="49">
        <f t="shared" si="41"/>
        <v>3</v>
      </c>
      <c r="L123" s="9">
        <f t="shared" si="42"/>
        <v>400.41</v>
      </c>
      <c r="M123" s="9">
        <f t="shared" si="43"/>
        <v>0</v>
      </c>
      <c r="N123" s="9">
        <f t="shared" si="44"/>
        <v>0</v>
      </c>
      <c r="O123" s="157">
        <f t="shared" si="45"/>
        <v>400.41</v>
      </c>
    </row>
    <row r="124" spans="1:15" ht="38.25" x14ac:dyDescent="0.25">
      <c r="A124" s="145" t="s">
        <v>197</v>
      </c>
      <c r="B124" s="146" t="s">
        <v>198</v>
      </c>
      <c r="C124" s="147" t="s">
        <v>135</v>
      </c>
      <c r="D124" s="148">
        <v>437.34</v>
      </c>
      <c r="E124" s="148">
        <v>1</v>
      </c>
      <c r="F124" s="149"/>
      <c r="G124" s="149"/>
      <c r="H124" s="41">
        <v>9.01</v>
      </c>
      <c r="I124" s="12"/>
      <c r="J124" s="10">
        <f>I124+'[6]1'!J127</f>
        <v>0</v>
      </c>
      <c r="K124" s="49">
        <f t="shared" si="41"/>
        <v>1</v>
      </c>
      <c r="L124" s="9">
        <f t="shared" si="42"/>
        <v>437.34</v>
      </c>
      <c r="M124" s="9">
        <f t="shared" si="43"/>
        <v>0</v>
      </c>
      <c r="N124" s="9">
        <f t="shared" si="44"/>
        <v>0</v>
      </c>
      <c r="O124" s="157">
        <f t="shared" si="45"/>
        <v>437.34</v>
      </c>
    </row>
    <row r="125" spans="1:15" ht="25.5" x14ac:dyDescent="0.25">
      <c r="A125" s="145" t="s">
        <v>199</v>
      </c>
      <c r="B125" s="146" t="s">
        <v>200</v>
      </c>
      <c r="C125" s="147" t="s">
        <v>135</v>
      </c>
      <c r="D125" s="148">
        <v>353.02</v>
      </c>
      <c r="E125" s="148">
        <v>3</v>
      </c>
      <c r="F125" s="149"/>
      <c r="G125" s="149"/>
      <c r="H125" s="41">
        <v>9.01</v>
      </c>
      <c r="I125" s="12"/>
      <c r="J125" s="10">
        <f>I125+'[6]1'!J128</f>
        <v>0</v>
      </c>
      <c r="K125" s="49">
        <f t="shared" si="41"/>
        <v>3</v>
      </c>
      <c r="L125" s="9">
        <f t="shared" si="42"/>
        <v>1059.06</v>
      </c>
      <c r="M125" s="9">
        <f t="shared" si="43"/>
        <v>0</v>
      </c>
      <c r="N125" s="9">
        <f t="shared" si="44"/>
        <v>0</v>
      </c>
      <c r="O125" s="157">
        <f t="shared" si="45"/>
        <v>1059.06</v>
      </c>
    </row>
    <row r="126" spans="1:15" ht="25.5" x14ac:dyDescent="0.25">
      <c r="A126" s="145" t="s">
        <v>201</v>
      </c>
      <c r="B126" s="146" t="s">
        <v>202</v>
      </c>
      <c r="C126" s="147" t="s">
        <v>135</v>
      </c>
      <c r="D126" s="148">
        <v>84.96</v>
      </c>
      <c r="E126" s="148">
        <v>2</v>
      </c>
      <c r="F126" s="149"/>
      <c r="G126" s="149"/>
      <c r="H126" s="41">
        <v>3.77</v>
      </c>
      <c r="I126" s="12"/>
      <c r="J126" s="10">
        <f>I126+'[6]1'!J129</f>
        <v>0</v>
      </c>
      <c r="K126" s="49">
        <f t="shared" si="41"/>
        <v>2</v>
      </c>
      <c r="L126" s="9">
        <f t="shared" si="42"/>
        <v>169.92</v>
      </c>
      <c r="M126" s="9">
        <f t="shared" si="43"/>
        <v>0</v>
      </c>
      <c r="N126" s="9">
        <f t="shared" si="44"/>
        <v>0</v>
      </c>
      <c r="O126" s="157">
        <f t="shared" si="45"/>
        <v>169.92</v>
      </c>
    </row>
    <row r="127" spans="1:15" ht="25.5" x14ac:dyDescent="0.25">
      <c r="A127" s="145" t="s">
        <v>203</v>
      </c>
      <c r="B127" s="146" t="s">
        <v>204</v>
      </c>
      <c r="C127" s="147" t="s">
        <v>135</v>
      </c>
      <c r="D127" s="148">
        <v>13.29</v>
      </c>
      <c r="E127" s="148">
        <v>17</v>
      </c>
      <c r="F127" s="149"/>
      <c r="G127" s="149"/>
      <c r="H127" s="41">
        <v>5.46</v>
      </c>
      <c r="I127" s="12"/>
      <c r="J127" s="10">
        <f>I127+'[6]1'!J130</f>
        <v>0</v>
      </c>
      <c r="K127" s="49">
        <f t="shared" si="41"/>
        <v>17</v>
      </c>
      <c r="L127" s="9">
        <f t="shared" si="42"/>
        <v>225.93</v>
      </c>
      <c r="M127" s="9">
        <f t="shared" si="43"/>
        <v>0</v>
      </c>
      <c r="N127" s="9">
        <f t="shared" si="44"/>
        <v>0</v>
      </c>
      <c r="O127" s="157">
        <f t="shared" si="45"/>
        <v>225.93</v>
      </c>
    </row>
    <row r="128" spans="1:15" x14ac:dyDescent="0.25">
      <c r="A128" s="181"/>
      <c r="B128" s="167" t="s">
        <v>205</v>
      </c>
      <c r="C128" s="168"/>
      <c r="D128" s="169"/>
      <c r="E128" s="169"/>
      <c r="F128" s="170"/>
      <c r="G128" s="170"/>
      <c r="H128" s="59">
        <v>82.04</v>
      </c>
      <c r="I128" s="50"/>
      <c r="J128" s="51"/>
      <c r="K128" s="51"/>
      <c r="L128" s="52"/>
      <c r="M128" s="52"/>
      <c r="N128" s="52"/>
      <c r="O128" s="172"/>
    </row>
    <row r="129" spans="1:15" ht="25.5" x14ac:dyDescent="0.25">
      <c r="A129" s="145" t="s">
        <v>206</v>
      </c>
      <c r="B129" s="159" t="s">
        <v>207</v>
      </c>
      <c r="C129" s="147" t="s">
        <v>208</v>
      </c>
      <c r="D129" s="148">
        <v>135.05000000000001</v>
      </c>
      <c r="E129" s="148">
        <v>15</v>
      </c>
      <c r="F129" s="149"/>
      <c r="G129" s="149"/>
      <c r="H129" s="41">
        <v>132.87</v>
      </c>
      <c r="I129" s="12"/>
      <c r="J129" s="10">
        <f>I129+'[6]1'!J132</f>
        <v>0</v>
      </c>
      <c r="K129" s="49">
        <f t="shared" si="41"/>
        <v>15</v>
      </c>
      <c r="L129" s="9">
        <f>ROUND(E129*D129,2)</f>
        <v>2025.75</v>
      </c>
      <c r="M129" s="9">
        <f>ROUND(I129*D129,2)</f>
        <v>0</v>
      </c>
      <c r="N129" s="9">
        <f>ROUND(J129*D129,2)</f>
        <v>0</v>
      </c>
      <c r="O129" s="157">
        <f t="shared" si="45"/>
        <v>2025.75</v>
      </c>
    </row>
    <row r="130" spans="1:15" x14ac:dyDescent="0.25">
      <c r="A130" s="145" t="s">
        <v>209</v>
      </c>
      <c r="B130" s="159" t="s">
        <v>210</v>
      </c>
      <c r="C130" s="147" t="s">
        <v>208</v>
      </c>
      <c r="D130" s="148">
        <v>134.80000000000001</v>
      </c>
      <c r="E130" s="148">
        <v>7</v>
      </c>
      <c r="F130" s="149"/>
      <c r="G130" s="149"/>
      <c r="H130" s="41">
        <v>69.88</v>
      </c>
      <c r="I130" s="12"/>
      <c r="J130" s="10">
        <f>I130+'[6]1'!J133</f>
        <v>0</v>
      </c>
      <c r="K130" s="49">
        <f t="shared" si="41"/>
        <v>7</v>
      </c>
      <c r="L130" s="9">
        <f>ROUND(E130*D130,2)</f>
        <v>943.6</v>
      </c>
      <c r="M130" s="9">
        <f>ROUND(I130*D130,2)</f>
        <v>0</v>
      </c>
      <c r="N130" s="9">
        <f>ROUND(J130*D130,2)</f>
        <v>0</v>
      </c>
      <c r="O130" s="157">
        <f t="shared" si="45"/>
        <v>943.6</v>
      </c>
    </row>
    <row r="131" spans="1:15" x14ac:dyDescent="0.25">
      <c r="A131" s="145" t="s">
        <v>211</v>
      </c>
      <c r="B131" s="159" t="s">
        <v>212</v>
      </c>
      <c r="C131" s="147" t="s">
        <v>135</v>
      </c>
      <c r="D131" s="148">
        <v>145.71</v>
      </c>
      <c r="E131" s="148">
        <v>1</v>
      </c>
      <c r="F131" s="149"/>
      <c r="G131" s="149"/>
      <c r="H131" s="41">
        <v>70.92</v>
      </c>
      <c r="I131" s="12"/>
      <c r="J131" s="10">
        <f>I131+'[6]1'!J134</f>
        <v>0</v>
      </c>
      <c r="K131" s="49">
        <f t="shared" si="41"/>
        <v>1</v>
      </c>
      <c r="L131" s="9">
        <f>ROUND(E131*D131,2)</f>
        <v>145.71</v>
      </c>
      <c r="M131" s="9">
        <f>ROUND(I131*D131,2)</f>
        <v>0</v>
      </c>
      <c r="N131" s="9">
        <f>ROUND(J131*D131,2)</f>
        <v>0</v>
      </c>
      <c r="O131" s="157">
        <f t="shared" si="45"/>
        <v>145.71</v>
      </c>
    </row>
    <row r="132" spans="1:15" x14ac:dyDescent="0.25">
      <c r="A132" s="145"/>
      <c r="B132" s="159"/>
      <c r="C132" s="147"/>
      <c r="D132" s="148"/>
      <c r="E132" s="148"/>
      <c r="F132" s="149"/>
      <c r="G132" s="149"/>
      <c r="H132" s="41"/>
      <c r="I132" s="12"/>
      <c r="J132" s="10"/>
      <c r="K132" s="49"/>
      <c r="L132" s="11">
        <f>SUM(L111:L131)</f>
        <v>24596.479999999996</v>
      </c>
      <c r="M132" s="11">
        <f t="shared" ref="M132:N132" si="46">SUM(M111:M131)</f>
        <v>0</v>
      </c>
      <c r="N132" s="11">
        <f t="shared" si="46"/>
        <v>0</v>
      </c>
      <c r="O132" s="137"/>
    </row>
    <row r="133" spans="1:15" x14ac:dyDescent="0.25">
      <c r="A133" s="138" t="s">
        <v>213</v>
      </c>
      <c r="B133" s="139" t="s">
        <v>214</v>
      </c>
      <c r="C133" s="140"/>
      <c r="D133" s="141"/>
      <c r="E133" s="139"/>
      <c r="F133" s="142"/>
      <c r="G133" s="142"/>
      <c r="H133" s="47">
        <v>70.239999999999995</v>
      </c>
      <c r="I133" s="48"/>
      <c r="J133" s="49"/>
      <c r="K133" s="66"/>
      <c r="L133" s="44"/>
      <c r="M133" s="44"/>
      <c r="N133" s="44"/>
      <c r="O133" s="204">
        <f>SUM(O135:O172)</f>
        <v>28350.34</v>
      </c>
    </row>
    <row r="134" spans="1:15" x14ac:dyDescent="0.25">
      <c r="A134" s="166"/>
      <c r="B134" s="167" t="s">
        <v>215</v>
      </c>
      <c r="C134" s="168"/>
      <c r="D134" s="169"/>
      <c r="E134" s="169"/>
      <c r="F134" s="170"/>
      <c r="G134" s="170"/>
      <c r="H134" s="59">
        <v>5.62</v>
      </c>
      <c r="I134" s="50"/>
      <c r="J134" s="51"/>
      <c r="K134" s="51"/>
      <c r="L134" s="52"/>
      <c r="M134" s="52"/>
      <c r="N134" s="52"/>
      <c r="O134" s="172"/>
    </row>
    <row r="135" spans="1:15" ht="25.5" x14ac:dyDescent="0.25">
      <c r="A135" s="145" t="s">
        <v>216</v>
      </c>
      <c r="B135" s="146" t="s">
        <v>217</v>
      </c>
      <c r="C135" s="147" t="s">
        <v>135</v>
      </c>
      <c r="D135" s="148">
        <v>167.67</v>
      </c>
      <c r="E135" s="148">
        <v>5</v>
      </c>
      <c r="F135" s="149"/>
      <c r="G135" s="149"/>
      <c r="H135" s="41">
        <v>11.32</v>
      </c>
      <c r="I135" s="12"/>
      <c r="J135" s="10">
        <f>I135+'[6]1'!J138</f>
        <v>0</v>
      </c>
      <c r="K135" s="49">
        <f t="shared" ref="K135:K172" si="47">E135-J135</f>
        <v>5</v>
      </c>
      <c r="L135" s="9">
        <f t="shared" ref="L135:L150" si="48">ROUND(E135*D135,2)</f>
        <v>838.35</v>
      </c>
      <c r="M135" s="9">
        <f t="shared" ref="M135:M150" si="49">ROUND(I135*D135,2)</f>
        <v>0</v>
      </c>
      <c r="N135" s="9">
        <f t="shared" ref="N135:N150" si="50">ROUND(J135*D135,2)</f>
        <v>0</v>
      </c>
      <c r="O135" s="157">
        <f t="shared" ref="O135:O172" si="51">L135-N135</f>
        <v>838.35</v>
      </c>
    </row>
    <row r="136" spans="1:15" x14ac:dyDescent="0.25">
      <c r="A136" s="145" t="s">
        <v>218</v>
      </c>
      <c r="B136" s="146" t="s">
        <v>219</v>
      </c>
      <c r="C136" s="147" t="s">
        <v>135</v>
      </c>
      <c r="D136" s="148">
        <v>76.72</v>
      </c>
      <c r="E136" s="148">
        <v>5</v>
      </c>
      <c r="F136" s="149"/>
      <c r="G136" s="149"/>
      <c r="H136" s="41">
        <v>14.07</v>
      </c>
      <c r="I136" s="12"/>
      <c r="J136" s="10">
        <f>I136+'[6]1'!J139</f>
        <v>0</v>
      </c>
      <c r="K136" s="49">
        <f t="shared" si="47"/>
        <v>5</v>
      </c>
      <c r="L136" s="9">
        <f t="shared" si="48"/>
        <v>383.6</v>
      </c>
      <c r="M136" s="9">
        <f t="shared" si="49"/>
        <v>0</v>
      </c>
      <c r="N136" s="9">
        <f t="shared" si="50"/>
        <v>0</v>
      </c>
      <c r="O136" s="157">
        <f t="shared" si="51"/>
        <v>383.6</v>
      </c>
    </row>
    <row r="137" spans="1:15" x14ac:dyDescent="0.25">
      <c r="A137" s="145" t="s">
        <v>220</v>
      </c>
      <c r="B137" s="146" t="s">
        <v>221</v>
      </c>
      <c r="C137" s="147" t="s">
        <v>135</v>
      </c>
      <c r="D137" s="148">
        <v>71.150000000000006</v>
      </c>
      <c r="E137" s="148">
        <v>8</v>
      </c>
      <c r="F137" s="149"/>
      <c r="G137" s="149"/>
      <c r="H137" s="41">
        <v>7.05</v>
      </c>
      <c r="I137" s="12"/>
      <c r="J137" s="10">
        <f>I137+'[6]1'!J140</f>
        <v>0</v>
      </c>
      <c r="K137" s="49">
        <f t="shared" si="47"/>
        <v>8</v>
      </c>
      <c r="L137" s="9">
        <f t="shared" si="48"/>
        <v>569.20000000000005</v>
      </c>
      <c r="M137" s="9">
        <f t="shared" si="49"/>
        <v>0</v>
      </c>
      <c r="N137" s="9">
        <f t="shared" si="50"/>
        <v>0</v>
      </c>
      <c r="O137" s="157">
        <f t="shared" si="51"/>
        <v>569.20000000000005</v>
      </c>
    </row>
    <row r="138" spans="1:15" ht="25.5" x14ac:dyDescent="0.25">
      <c r="A138" s="145" t="s">
        <v>222</v>
      </c>
      <c r="B138" s="146" t="s">
        <v>223</v>
      </c>
      <c r="C138" s="147" t="s">
        <v>135</v>
      </c>
      <c r="D138" s="148">
        <v>94.49</v>
      </c>
      <c r="E138" s="148">
        <v>12</v>
      </c>
      <c r="F138" s="149"/>
      <c r="G138" s="149"/>
      <c r="H138" s="41">
        <v>13.5</v>
      </c>
      <c r="I138" s="12"/>
      <c r="J138" s="10">
        <f>I138+'[6]1'!J141</f>
        <v>0</v>
      </c>
      <c r="K138" s="49">
        <f t="shared" si="47"/>
        <v>12</v>
      </c>
      <c r="L138" s="9">
        <f t="shared" si="48"/>
        <v>1133.8800000000001</v>
      </c>
      <c r="M138" s="9">
        <f t="shared" si="49"/>
        <v>0</v>
      </c>
      <c r="N138" s="9">
        <f t="shared" si="50"/>
        <v>0</v>
      </c>
      <c r="O138" s="157">
        <f t="shared" si="51"/>
        <v>1133.8800000000001</v>
      </c>
    </row>
    <row r="139" spans="1:15" ht="22.5" customHeight="1" x14ac:dyDescent="0.25">
      <c r="A139" s="145" t="s">
        <v>224</v>
      </c>
      <c r="B139" s="146" t="s">
        <v>225</v>
      </c>
      <c r="C139" s="147" t="s">
        <v>135</v>
      </c>
      <c r="D139" s="148">
        <v>549.74</v>
      </c>
      <c r="E139" s="148">
        <v>1</v>
      </c>
      <c r="F139" s="149"/>
      <c r="G139" s="149"/>
      <c r="H139" s="41">
        <v>58.99</v>
      </c>
      <c r="I139" s="12"/>
      <c r="J139" s="10">
        <f>I139+'[6]1'!J142</f>
        <v>0</v>
      </c>
      <c r="K139" s="49">
        <f t="shared" si="47"/>
        <v>1</v>
      </c>
      <c r="L139" s="9">
        <f t="shared" si="48"/>
        <v>549.74</v>
      </c>
      <c r="M139" s="9">
        <f t="shared" si="49"/>
        <v>0</v>
      </c>
      <c r="N139" s="9">
        <f t="shared" si="50"/>
        <v>0</v>
      </c>
      <c r="O139" s="157">
        <f t="shared" si="51"/>
        <v>549.74</v>
      </c>
    </row>
    <row r="140" spans="1:15" ht="25.5" x14ac:dyDescent="0.25">
      <c r="A140" s="145" t="s">
        <v>226</v>
      </c>
      <c r="B140" s="146" t="s">
        <v>227</v>
      </c>
      <c r="C140" s="147" t="s">
        <v>135</v>
      </c>
      <c r="D140" s="148">
        <v>223.6</v>
      </c>
      <c r="E140" s="148">
        <v>1</v>
      </c>
      <c r="F140" s="149"/>
      <c r="G140" s="149"/>
      <c r="H140" s="41">
        <v>59.22</v>
      </c>
      <c r="I140" s="12"/>
      <c r="J140" s="10">
        <f>I140+'[6]1'!J143</f>
        <v>0</v>
      </c>
      <c r="K140" s="49">
        <f t="shared" si="47"/>
        <v>1</v>
      </c>
      <c r="L140" s="9">
        <f t="shared" si="48"/>
        <v>223.6</v>
      </c>
      <c r="M140" s="9">
        <f t="shared" si="49"/>
        <v>0</v>
      </c>
      <c r="N140" s="9">
        <f t="shared" si="50"/>
        <v>0</v>
      </c>
      <c r="O140" s="157">
        <f t="shared" si="51"/>
        <v>223.6</v>
      </c>
    </row>
    <row r="141" spans="1:15" ht="25.5" x14ac:dyDescent="0.25">
      <c r="A141" s="145" t="s">
        <v>228</v>
      </c>
      <c r="B141" s="146" t="s">
        <v>229</v>
      </c>
      <c r="C141" s="147" t="s">
        <v>135</v>
      </c>
      <c r="D141" s="148">
        <v>254.64</v>
      </c>
      <c r="E141" s="148">
        <v>4</v>
      </c>
      <c r="F141" s="149"/>
      <c r="G141" s="149"/>
      <c r="H141" s="41">
        <v>6.9</v>
      </c>
      <c r="I141" s="12"/>
      <c r="J141" s="10">
        <f>I141+'[6]1'!J144</f>
        <v>0</v>
      </c>
      <c r="K141" s="49">
        <f t="shared" si="47"/>
        <v>4</v>
      </c>
      <c r="L141" s="9">
        <f t="shared" si="48"/>
        <v>1018.56</v>
      </c>
      <c r="M141" s="9">
        <f t="shared" si="49"/>
        <v>0</v>
      </c>
      <c r="N141" s="9">
        <f t="shared" si="50"/>
        <v>0</v>
      </c>
      <c r="O141" s="157">
        <f t="shared" si="51"/>
        <v>1018.56</v>
      </c>
    </row>
    <row r="142" spans="1:15" ht="25.5" x14ac:dyDescent="0.25">
      <c r="A142" s="145" t="s">
        <v>230</v>
      </c>
      <c r="B142" s="146" t="s">
        <v>231</v>
      </c>
      <c r="C142" s="147" t="s">
        <v>135</v>
      </c>
      <c r="D142" s="148">
        <v>515.51</v>
      </c>
      <c r="E142" s="148">
        <v>1</v>
      </c>
      <c r="F142" s="149"/>
      <c r="G142" s="149"/>
      <c r="H142" s="41">
        <v>8.33</v>
      </c>
      <c r="I142" s="12"/>
      <c r="J142" s="10">
        <f>I142+'[6]1'!J145</f>
        <v>0</v>
      </c>
      <c r="K142" s="49">
        <f t="shared" si="47"/>
        <v>1</v>
      </c>
      <c r="L142" s="9">
        <f t="shared" si="48"/>
        <v>515.51</v>
      </c>
      <c r="M142" s="9">
        <f t="shared" si="49"/>
        <v>0</v>
      </c>
      <c r="N142" s="9">
        <f t="shared" si="50"/>
        <v>0</v>
      </c>
      <c r="O142" s="157">
        <f t="shared" si="51"/>
        <v>515.51</v>
      </c>
    </row>
    <row r="143" spans="1:15" x14ac:dyDescent="0.25">
      <c r="A143" s="145" t="s">
        <v>232</v>
      </c>
      <c r="B143" s="146" t="s">
        <v>233</v>
      </c>
      <c r="C143" s="147" t="s">
        <v>23</v>
      </c>
      <c r="D143" s="148">
        <v>254.64</v>
      </c>
      <c r="E143" s="148">
        <v>2.7</v>
      </c>
      <c r="F143" s="149"/>
      <c r="G143" s="149"/>
      <c r="H143" s="41">
        <v>10.86</v>
      </c>
      <c r="I143" s="12"/>
      <c r="J143" s="10">
        <f>I143+'[6]1'!J146</f>
        <v>0</v>
      </c>
      <c r="K143" s="49">
        <f t="shared" si="47"/>
        <v>2.7</v>
      </c>
      <c r="L143" s="9">
        <f t="shared" si="48"/>
        <v>687.53</v>
      </c>
      <c r="M143" s="9">
        <f t="shared" si="49"/>
        <v>0</v>
      </c>
      <c r="N143" s="9">
        <f t="shared" si="50"/>
        <v>0</v>
      </c>
      <c r="O143" s="157">
        <f t="shared" si="51"/>
        <v>687.53</v>
      </c>
    </row>
    <row r="144" spans="1:15" x14ac:dyDescent="0.25">
      <c r="A144" s="145" t="s">
        <v>234</v>
      </c>
      <c r="B144" s="146" t="s">
        <v>235</v>
      </c>
      <c r="C144" s="147" t="s">
        <v>135</v>
      </c>
      <c r="D144" s="148">
        <v>477.64</v>
      </c>
      <c r="E144" s="148">
        <v>11</v>
      </c>
      <c r="F144" s="149"/>
      <c r="G144" s="149"/>
      <c r="H144" s="41">
        <v>23.52</v>
      </c>
      <c r="I144" s="12"/>
      <c r="J144" s="10">
        <f>I144+'[6]1'!J147</f>
        <v>0</v>
      </c>
      <c r="K144" s="49">
        <f t="shared" si="47"/>
        <v>11</v>
      </c>
      <c r="L144" s="9">
        <f t="shared" si="48"/>
        <v>5254.04</v>
      </c>
      <c r="M144" s="9">
        <f t="shared" si="49"/>
        <v>0</v>
      </c>
      <c r="N144" s="9">
        <f t="shared" si="50"/>
        <v>0</v>
      </c>
      <c r="O144" s="157">
        <f t="shared" si="51"/>
        <v>5254.04</v>
      </c>
    </row>
    <row r="145" spans="1:15" x14ac:dyDescent="0.25">
      <c r="A145" s="145" t="s">
        <v>236</v>
      </c>
      <c r="B145" s="146" t="s">
        <v>237</v>
      </c>
      <c r="C145" s="147" t="s">
        <v>135</v>
      </c>
      <c r="D145" s="148">
        <v>1144.9000000000001</v>
      </c>
      <c r="E145" s="148">
        <v>1</v>
      </c>
      <c r="F145" s="149"/>
      <c r="G145" s="149"/>
      <c r="H145" s="41">
        <v>28.22</v>
      </c>
      <c r="I145" s="12"/>
      <c r="J145" s="10">
        <f>I145+'[6]1'!J148</f>
        <v>0</v>
      </c>
      <c r="K145" s="49">
        <f t="shared" si="47"/>
        <v>1</v>
      </c>
      <c r="L145" s="9">
        <f t="shared" si="48"/>
        <v>1144.9000000000001</v>
      </c>
      <c r="M145" s="9">
        <f t="shared" si="49"/>
        <v>0</v>
      </c>
      <c r="N145" s="9">
        <f t="shared" si="50"/>
        <v>0</v>
      </c>
      <c r="O145" s="157">
        <f t="shared" si="51"/>
        <v>1144.9000000000001</v>
      </c>
    </row>
    <row r="146" spans="1:15" x14ac:dyDescent="0.25">
      <c r="A146" s="145" t="s">
        <v>238</v>
      </c>
      <c r="B146" s="146" t="s">
        <v>239</v>
      </c>
      <c r="C146" s="147" t="s">
        <v>135</v>
      </c>
      <c r="D146" s="148">
        <v>1722.59</v>
      </c>
      <c r="E146" s="148">
        <v>1</v>
      </c>
      <c r="F146" s="149"/>
      <c r="G146" s="149"/>
      <c r="H146" s="41">
        <v>6.17</v>
      </c>
      <c r="I146" s="12"/>
      <c r="J146" s="10">
        <f>I146+'[6]1'!J149</f>
        <v>0</v>
      </c>
      <c r="K146" s="49">
        <f t="shared" si="47"/>
        <v>1</v>
      </c>
      <c r="L146" s="9">
        <f t="shared" si="48"/>
        <v>1722.59</v>
      </c>
      <c r="M146" s="9">
        <f t="shared" si="49"/>
        <v>0</v>
      </c>
      <c r="N146" s="9">
        <f t="shared" si="50"/>
        <v>0</v>
      </c>
      <c r="O146" s="157">
        <f t="shared" si="51"/>
        <v>1722.59</v>
      </c>
    </row>
    <row r="147" spans="1:15" ht="25.5" x14ac:dyDescent="0.25">
      <c r="A147" s="145" t="s">
        <v>240</v>
      </c>
      <c r="B147" s="146" t="s">
        <v>241</v>
      </c>
      <c r="C147" s="147" t="s">
        <v>135</v>
      </c>
      <c r="D147" s="148">
        <v>44.65</v>
      </c>
      <c r="E147" s="148">
        <v>12</v>
      </c>
      <c r="F147" s="149"/>
      <c r="G147" s="149"/>
      <c r="H147" s="41">
        <v>13.54</v>
      </c>
      <c r="I147" s="12"/>
      <c r="J147" s="10">
        <f>I147+'[6]1'!J150</f>
        <v>0</v>
      </c>
      <c r="K147" s="49">
        <f t="shared" si="47"/>
        <v>12</v>
      </c>
      <c r="L147" s="9">
        <f t="shared" si="48"/>
        <v>535.79999999999995</v>
      </c>
      <c r="M147" s="9">
        <f t="shared" si="49"/>
        <v>0</v>
      </c>
      <c r="N147" s="9">
        <f t="shared" si="50"/>
        <v>0</v>
      </c>
      <c r="O147" s="157">
        <f t="shared" si="51"/>
        <v>535.79999999999995</v>
      </c>
    </row>
    <row r="148" spans="1:15" ht="25.5" x14ac:dyDescent="0.25">
      <c r="A148" s="145" t="s">
        <v>242</v>
      </c>
      <c r="B148" s="146" t="s">
        <v>243</v>
      </c>
      <c r="C148" s="147" t="s">
        <v>135</v>
      </c>
      <c r="D148" s="148">
        <v>34.270000000000003</v>
      </c>
      <c r="E148" s="148">
        <v>4</v>
      </c>
      <c r="F148" s="149"/>
      <c r="G148" s="149"/>
      <c r="H148" s="41">
        <v>599.89</v>
      </c>
      <c r="I148" s="12"/>
      <c r="J148" s="10">
        <f>I148+'[6]1'!J151</f>
        <v>0</v>
      </c>
      <c r="K148" s="49">
        <f t="shared" si="47"/>
        <v>4</v>
      </c>
      <c r="L148" s="9">
        <f t="shared" si="48"/>
        <v>137.08000000000001</v>
      </c>
      <c r="M148" s="9">
        <f t="shared" si="49"/>
        <v>0</v>
      </c>
      <c r="N148" s="9">
        <f t="shared" si="50"/>
        <v>0</v>
      </c>
      <c r="O148" s="157">
        <f t="shared" si="51"/>
        <v>137.08000000000001</v>
      </c>
    </row>
    <row r="149" spans="1:15" ht="25.5" x14ac:dyDescent="0.25">
      <c r="A149" s="145" t="s">
        <v>244</v>
      </c>
      <c r="B149" s="146" t="s">
        <v>245</v>
      </c>
      <c r="C149" s="147" t="s">
        <v>135</v>
      </c>
      <c r="D149" s="148">
        <v>85.39</v>
      </c>
      <c r="E149" s="148">
        <v>10</v>
      </c>
      <c r="F149" s="149"/>
      <c r="G149" s="149"/>
      <c r="H149" s="41">
        <v>170.12</v>
      </c>
      <c r="I149" s="12"/>
      <c r="J149" s="10">
        <f>I149+'[6]1'!J152</f>
        <v>0</v>
      </c>
      <c r="K149" s="49">
        <f t="shared" si="47"/>
        <v>10</v>
      </c>
      <c r="L149" s="9">
        <f t="shared" si="48"/>
        <v>853.9</v>
      </c>
      <c r="M149" s="9">
        <f t="shared" si="49"/>
        <v>0</v>
      </c>
      <c r="N149" s="9">
        <f t="shared" si="50"/>
        <v>0</v>
      </c>
      <c r="O149" s="157">
        <f t="shared" si="51"/>
        <v>853.9</v>
      </c>
    </row>
    <row r="150" spans="1:15" x14ac:dyDescent="0.25">
      <c r="A150" s="145" t="s">
        <v>246</v>
      </c>
      <c r="B150" s="146" t="s">
        <v>247</v>
      </c>
      <c r="C150" s="147" t="s">
        <v>135</v>
      </c>
      <c r="D150" s="148">
        <v>71.72</v>
      </c>
      <c r="E150" s="148">
        <v>2</v>
      </c>
      <c r="F150" s="149"/>
      <c r="G150" s="149"/>
      <c r="H150" s="179"/>
      <c r="I150" s="12"/>
      <c r="J150" s="10">
        <f>I150+'[6]1'!J153</f>
        <v>0</v>
      </c>
      <c r="K150" s="49">
        <f t="shared" si="47"/>
        <v>2</v>
      </c>
      <c r="L150" s="9">
        <f t="shared" si="48"/>
        <v>143.44</v>
      </c>
      <c r="M150" s="9">
        <f t="shared" si="49"/>
        <v>0</v>
      </c>
      <c r="N150" s="9">
        <f t="shared" si="50"/>
        <v>0</v>
      </c>
      <c r="O150" s="157">
        <f t="shared" si="51"/>
        <v>143.44</v>
      </c>
    </row>
    <row r="151" spans="1:15" x14ac:dyDescent="0.25">
      <c r="A151" s="166"/>
      <c r="B151" s="167" t="s">
        <v>248</v>
      </c>
      <c r="C151" s="168"/>
      <c r="D151" s="169"/>
      <c r="E151" s="169"/>
      <c r="F151" s="170"/>
      <c r="G151" s="170"/>
      <c r="H151" s="171"/>
      <c r="I151" s="50"/>
      <c r="J151" s="51"/>
      <c r="K151" s="51"/>
      <c r="L151" s="52"/>
      <c r="M151" s="52"/>
      <c r="N151" s="52"/>
      <c r="O151" s="176"/>
    </row>
    <row r="152" spans="1:15" x14ac:dyDescent="0.25">
      <c r="A152" s="145" t="s">
        <v>249</v>
      </c>
      <c r="B152" s="159" t="s">
        <v>250</v>
      </c>
      <c r="C152" s="147" t="s">
        <v>135</v>
      </c>
      <c r="D152" s="148">
        <v>1870.18</v>
      </c>
      <c r="E152" s="148">
        <v>1</v>
      </c>
      <c r="F152" s="149"/>
      <c r="G152" s="149"/>
      <c r="H152" s="179"/>
      <c r="I152" s="12"/>
      <c r="J152" s="10">
        <f>I152+'[6]1'!J155</f>
        <v>0</v>
      </c>
      <c r="K152" s="49">
        <f t="shared" si="47"/>
        <v>1</v>
      </c>
      <c r="L152" s="9">
        <f>ROUND(E152*D152,2)</f>
        <v>1870.18</v>
      </c>
      <c r="M152" s="9">
        <f>ROUND(I152*D152,2)</f>
        <v>0</v>
      </c>
      <c r="N152" s="9">
        <f>ROUND(J152*D152,2)</f>
        <v>0</v>
      </c>
      <c r="O152" s="157">
        <f t="shared" si="51"/>
        <v>1870.18</v>
      </c>
    </row>
    <row r="153" spans="1:15" x14ac:dyDescent="0.25">
      <c r="A153" s="145" t="s">
        <v>251</v>
      </c>
      <c r="B153" s="159" t="s">
        <v>252</v>
      </c>
      <c r="C153" s="147" t="s">
        <v>135</v>
      </c>
      <c r="D153" s="148">
        <v>28.54</v>
      </c>
      <c r="E153" s="148">
        <v>1</v>
      </c>
      <c r="F153" s="149"/>
      <c r="G153" s="149"/>
      <c r="H153" s="41">
        <v>5.76</v>
      </c>
      <c r="I153" s="12"/>
      <c r="J153" s="10">
        <f>I153+'[6]1'!J156</f>
        <v>0</v>
      </c>
      <c r="K153" s="49">
        <f t="shared" si="47"/>
        <v>1</v>
      </c>
      <c r="L153" s="9">
        <f>ROUND(E153*D153,2)</f>
        <v>28.54</v>
      </c>
      <c r="M153" s="9">
        <f>ROUND(I153*D153,2)</f>
        <v>0</v>
      </c>
      <c r="N153" s="9">
        <f>ROUND(J153*D153,2)</f>
        <v>0</v>
      </c>
      <c r="O153" s="157">
        <f t="shared" si="51"/>
        <v>28.54</v>
      </c>
    </row>
    <row r="154" spans="1:15" x14ac:dyDescent="0.25">
      <c r="A154" s="145" t="s">
        <v>253</v>
      </c>
      <c r="B154" s="159" t="s">
        <v>254</v>
      </c>
      <c r="C154" s="147" t="s">
        <v>135</v>
      </c>
      <c r="D154" s="148">
        <v>23.39</v>
      </c>
      <c r="E154" s="148">
        <v>1</v>
      </c>
      <c r="F154" s="149"/>
      <c r="G154" s="149"/>
      <c r="H154" s="41">
        <v>390.39</v>
      </c>
      <c r="I154" s="12"/>
      <c r="J154" s="10">
        <f>I154+'[6]1'!J157</f>
        <v>0</v>
      </c>
      <c r="K154" s="49">
        <f t="shared" si="47"/>
        <v>1</v>
      </c>
      <c r="L154" s="9">
        <f>ROUND(E154*D154,2)</f>
        <v>23.39</v>
      </c>
      <c r="M154" s="9">
        <f>ROUND(I154*D154,2)</f>
        <v>0</v>
      </c>
      <c r="N154" s="9">
        <f>ROUND(J154*D154,2)</f>
        <v>0</v>
      </c>
      <c r="O154" s="157">
        <f t="shared" si="51"/>
        <v>23.39</v>
      </c>
    </row>
    <row r="155" spans="1:15" x14ac:dyDescent="0.25">
      <c r="A155" s="166"/>
      <c r="B155" s="167" t="s">
        <v>255</v>
      </c>
      <c r="C155" s="168"/>
      <c r="D155" s="169"/>
      <c r="E155" s="169"/>
      <c r="F155" s="170"/>
      <c r="G155" s="170"/>
      <c r="H155" s="59">
        <v>29.66</v>
      </c>
      <c r="I155" s="50"/>
      <c r="J155" s="51"/>
      <c r="K155" s="51"/>
      <c r="L155" s="52"/>
      <c r="M155" s="52"/>
      <c r="N155" s="52"/>
      <c r="O155" s="176"/>
    </row>
    <row r="156" spans="1:15" ht="25.5" x14ac:dyDescent="0.25">
      <c r="A156" s="145" t="s">
        <v>256</v>
      </c>
      <c r="B156" s="146" t="s">
        <v>257</v>
      </c>
      <c r="C156" s="147" t="s">
        <v>135</v>
      </c>
      <c r="D156" s="148">
        <v>67.72</v>
      </c>
      <c r="E156" s="148">
        <v>2</v>
      </c>
      <c r="F156" s="149"/>
      <c r="G156" s="149"/>
      <c r="H156" s="41">
        <v>37.15</v>
      </c>
      <c r="I156" s="12">
        <v>0</v>
      </c>
      <c r="J156" s="10">
        <f>I156+'[6]1'!J159</f>
        <v>0</v>
      </c>
      <c r="K156" s="49">
        <f t="shared" si="47"/>
        <v>2</v>
      </c>
      <c r="L156" s="9">
        <f t="shared" ref="L156:L163" si="52">ROUND(E156*D156,2)</f>
        <v>135.44</v>
      </c>
      <c r="M156" s="9">
        <f t="shared" ref="M156:M163" si="53">ROUND(I156*D156,2)</f>
        <v>0</v>
      </c>
      <c r="N156" s="9">
        <f t="shared" ref="N156:N163" si="54">ROUND(J156*D156,2)</f>
        <v>0</v>
      </c>
      <c r="O156" s="157">
        <f t="shared" si="51"/>
        <v>135.44</v>
      </c>
    </row>
    <row r="157" spans="1:15" x14ac:dyDescent="0.25">
      <c r="A157" s="145" t="s">
        <v>258</v>
      </c>
      <c r="B157" s="146" t="s">
        <v>259</v>
      </c>
      <c r="C157" s="147" t="s">
        <v>135</v>
      </c>
      <c r="D157" s="148">
        <v>224.47</v>
      </c>
      <c r="E157" s="148">
        <v>6</v>
      </c>
      <c r="F157" s="149"/>
      <c r="G157" s="149"/>
      <c r="H157" s="41">
        <v>5.37</v>
      </c>
      <c r="I157" s="12"/>
      <c r="J157" s="10">
        <f>I157+'[6]1'!J160</f>
        <v>0</v>
      </c>
      <c r="K157" s="49">
        <f t="shared" si="47"/>
        <v>6</v>
      </c>
      <c r="L157" s="9">
        <f t="shared" si="52"/>
        <v>1346.82</v>
      </c>
      <c r="M157" s="9">
        <f t="shared" si="53"/>
        <v>0</v>
      </c>
      <c r="N157" s="9">
        <f t="shared" si="54"/>
        <v>0</v>
      </c>
      <c r="O157" s="157">
        <f t="shared" si="51"/>
        <v>1346.82</v>
      </c>
    </row>
    <row r="158" spans="1:15" ht="25.5" x14ac:dyDescent="0.25">
      <c r="A158" s="145" t="s">
        <v>260</v>
      </c>
      <c r="B158" s="146" t="s">
        <v>261</v>
      </c>
      <c r="C158" s="147" t="s">
        <v>135</v>
      </c>
      <c r="D158" s="148">
        <v>71.3</v>
      </c>
      <c r="E158" s="148">
        <v>16</v>
      </c>
      <c r="F158" s="149"/>
      <c r="G158" s="173">
        <v>8</v>
      </c>
      <c r="H158" s="41">
        <v>2684.21</v>
      </c>
      <c r="I158" s="12">
        <v>0</v>
      </c>
      <c r="J158" s="10">
        <f>I158+G158</f>
        <v>8</v>
      </c>
      <c r="K158" s="49">
        <f t="shared" si="47"/>
        <v>8</v>
      </c>
      <c r="L158" s="9">
        <f t="shared" si="52"/>
        <v>1140.8</v>
      </c>
      <c r="M158" s="9">
        <f t="shared" si="53"/>
        <v>0</v>
      </c>
      <c r="N158" s="9">
        <f t="shared" si="54"/>
        <v>570.4</v>
      </c>
      <c r="O158" s="157">
        <f t="shared" si="51"/>
        <v>570.4</v>
      </c>
    </row>
    <row r="159" spans="1:15" x14ac:dyDescent="0.25">
      <c r="A159" s="145" t="s">
        <v>262</v>
      </c>
      <c r="B159" s="146" t="s">
        <v>263</v>
      </c>
      <c r="C159" s="147" t="s">
        <v>135</v>
      </c>
      <c r="D159" s="148">
        <v>1886.1</v>
      </c>
      <c r="E159" s="148">
        <v>2</v>
      </c>
      <c r="F159" s="149"/>
      <c r="G159" s="149"/>
      <c r="H159" s="41">
        <v>9.1999999999999993</v>
      </c>
      <c r="I159" s="12"/>
      <c r="J159" s="10">
        <f>I159+'[6]1'!J162</f>
        <v>0</v>
      </c>
      <c r="K159" s="49">
        <f t="shared" si="47"/>
        <v>2</v>
      </c>
      <c r="L159" s="9">
        <f t="shared" si="52"/>
        <v>3772.2</v>
      </c>
      <c r="M159" s="9">
        <f t="shared" si="53"/>
        <v>0</v>
      </c>
      <c r="N159" s="9">
        <f t="shared" si="54"/>
        <v>0</v>
      </c>
      <c r="O159" s="157">
        <f t="shared" si="51"/>
        <v>3772.2</v>
      </c>
    </row>
    <row r="160" spans="1:15" x14ac:dyDescent="0.25">
      <c r="A160" s="145" t="s">
        <v>264</v>
      </c>
      <c r="B160" s="146" t="s">
        <v>265</v>
      </c>
      <c r="C160" s="147" t="s">
        <v>135</v>
      </c>
      <c r="D160" s="148">
        <v>28.54</v>
      </c>
      <c r="E160" s="148">
        <v>1</v>
      </c>
      <c r="F160" s="149"/>
      <c r="G160" s="149"/>
      <c r="H160" s="41">
        <v>10.38</v>
      </c>
      <c r="I160" s="12"/>
      <c r="J160" s="10">
        <f>I160+'[6]1'!J163</f>
        <v>0</v>
      </c>
      <c r="K160" s="49">
        <f t="shared" si="47"/>
        <v>1</v>
      </c>
      <c r="L160" s="9">
        <f t="shared" si="52"/>
        <v>28.54</v>
      </c>
      <c r="M160" s="9">
        <f t="shared" si="53"/>
        <v>0</v>
      </c>
      <c r="N160" s="9">
        <f t="shared" si="54"/>
        <v>0</v>
      </c>
      <c r="O160" s="157">
        <f t="shared" si="51"/>
        <v>28.54</v>
      </c>
    </row>
    <row r="161" spans="1:15" ht="25.5" x14ac:dyDescent="0.25">
      <c r="A161" s="145" t="s">
        <v>266</v>
      </c>
      <c r="B161" s="146" t="s">
        <v>267</v>
      </c>
      <c r="C161" s="147" t="s">
        <v>135</v>
      </c>
      <c r="D161" s="148">
        <v>13.59</v>
      </c>
      <c r="E161" s="148">
        <v>1</v>
      </c>
      <c r="F161" s="149"/>
      <c r="G161" s="149"/>
      <c r="H161" s="41">
        <v>12.2</v>
      </c>
      <c r="I161" s="12"/>
      <c r="J161" s="10">
        <f>I161+'[6]1'!J164</f>
        <v>0</v>
      </c>
      <c r="K161" s="49">
        <f t="shared" si="47"/>
        <v>1</v>
      </c>
      <c r="L161" s="9">
        <f t="shared" si="52"/>
        <v>13.59</v>
      </c>
      <c r="M161" s="9">
        <f t="shared" si="53"/>
        <v>0</v>
      </c>
      <c r="N161" s="9">
        <f t="shared" si="54"/>
        <v>0</v>
      </c>
      <c r="O161" s="157">
        <f t="shared" si="51"/>
        <v>13.59</v>
      </c>
    </row>
    <row r="162" spans="1:15" ht="25.5" x14ac:dyDescent="0.25">
      <c r="A162" s="145" t="s">
        <v>268</v>
      </c>
      <c r="B162" s="146" t="s">
        <v>269</v>
      </c>
      <c r="C162" s="147" t="s">
        <v>135</v>
      </c>
      <c r="D162" s="148">
        <v>31.96</v>
      </c>
      <c r="E162" s="148">
        <v>2</v>
      </c>
      <c r="F162" s="149"/>
      <c r="G162" s="149"/>
      <c r="H162" s="41">
        <v>8.65</v>
      </c>
      <c r="I162" s="12">
        <v>0</v>
      </c>
      <c r="J162" s="10">
        <f>I162+'[6]1'!J165</f>
        <v>0</v>
      </c>
      <c r="K162" s="49">
        <f t="shared" si="47"/>
        <v>2</v>
      </c>
      <c r="L162" s="9">
        <f t="shared" si="52"/>
        <v>63.92</v>
      </c>
      <c r="M162" s="9">
        <f t="shared" si="53"/>
        <v>0</v>
      </c>
      <c r="N162" s="9">
        <f t="shared" si="54"/>
        <v>0</v>
      </c>
      <c r="O162" s="157">
        <f t="shared" si="51"/>
        <v>63.92</v>
      </c>
    </row>
    <row r="163" spans="1:15" ht="25.5" x14ac:dyDescent="0.25">
      <c r="A163" s="145" t="s">
        <v>270</v>
      </c>
      <c r="B163" s="146" t="s">
        <v>271</v>
      </c>
      <c r="C163" s="147" t="s">
        <v>135</v>
      </c>
      <c r="D163" s="148">
        <v>19.100000000000001</v>
      </c>
      <c r="E163" s="148">
        <v>9</v>
      </c>
      <c r="F163" s="149"/>
      <c r="G163" s="173">
        <v>9</v>
      </c>
      <c r="H163" s="41">
        <v>28.46</v>
      </c>
      <c r="I163" s="12">
        <v>0</v>
      </c>
      <c r="J163" s="10">
        <f>I163+G163</f>
        <v>9</v>
      </c>
      <c r="K163" s="49">
        <f t="shared" si="47"/>
        <v>0</v>
      </c>
      <c r="L163" s="9">
        <f t="shared" si="52"/>
        <v>171.9</v>
      </c>
      <c r="M163" s="9">
        <f t="shared" si="53"/>
        <v>0</v>
      </c>
      <c r="N163" s="9">
        <f t="shared" si="54"/>
        <v>171.9</v>
      </c>
      <c r="O163" s="157">
        <f t="shared" si="51"/>
        <v>0</v>
      </c>
    </row>
    <row r="164" spans="1:15" x14ac:dyDescent="0.25">
      <c r="A164" s="166"/>
      <c r="B164" s="167" t="s">
        <v>272</v>
      </c>
      <c r="C164" s="168"/>
      <c r="D164" s="169"/>
      <c r="E164" s="169"/>
      <c r="F164" s="170"/>
      <c r="G164" s="170"/>
      <c r="H164" s="59">
        <v>24.36</v>
      </c>
      <c r="I164" s="50"/>
      <c r="J164" s="51"/>
      <c r="K164" s="51"/>
      <c r="L164" s="52"/>
      <c r="M164" s="52"/>
      <c r="N164" s="52"/>
      <c r="O164" s="176"/>
    </row>
    <row r="165" spans="1:15" ht="35.25" customHeight="1" x14ac:dyDescent="0.25">
      <c r="A165" s="145" t="s">
        <v>273</v>
      </c>
      <c r="B165" s="146" t="s">
        <v>274</v>
      </c>
      <c r="C165" s="147" t="s">
        <v>208</v>
      </c>
      <c r="D165" s="148">
        <v>90.7</v>
      </c>
      <c r="E165" s="148">
        <v>33</v>
      </c>
      <c r="F165" s="149"/>
      <c r="G165" s="173">
        <v>11</v>
      </c>
      <c r="H165" s="41">
        <v>11.57</v>
      </c>
      <c r="I165" s="12">
        <v>0</v>
      </c>
      <c r="J165" s="10">
        <f>I165+G165</f>
        <v>11</v>
      </c>
      <c r="K165" s="49">
        <f t="shared" si="47"/>
        <v>22</v>
      </c>
      <c r="L165" s="9">
        <f>ROUND(E165*D165,2)</f>
        <v>2993.1</v>
      </c>
      <c r="M165" s="9">
        <f>ROUND(I165*D165,2)</f>
        <v>0</v>
      </c>
      <c r="N165" s="9">
        <f>ROUND(J165*D165,2)</f>
        <v>997.7</v>
      </c>
      <c r="O165" s="157">
        <f t="shared" si="51"/>
        <v>1995.3999999999999</v>
      </c>
    </row>
    <row r="166" spans="1:15" x14ac:dyDescent="0.25">
      <c r="A166" s="145" t="s">
        <v>275</v>
      </c>
      <c r="B166" s="146" t="s">
        <v>276</v>
      </c>
      <c r="C166" s="147" t="s">
        <v>135</v>
      </c>
      <c r="D166" s="148">
        <v>143.41999999999999</v>
      </c>
      <c r="E166" s="148">
        <v>6</v>
      </c>
      <c r="F166" s="149"/>
      <c r="G166" s="173">
        <v>6</v>
      </c>
      <c r="H166" s="41">
        <v>19.13</v>
      </c>
      <c r="I166" s="12">
        <v>0</v>
      </c>
      <c r="J166" s="10">
        <f t="shared" ref="J166:J170" si="55">I166+G166</f>
        <v>6</v>
      </c>
      <c r="K166" s="49">
        <f t="shared" si="47"/>
        <v>0</v>
      </c>
      <c r="L166" s="9">
        <f>ROUND(E166*D166,2)</f>
        <v>860.52</v>
      </c>
      <c r="M166" s="9">
        <f>ROUND(I166*D166,2)</f>
        <v>0</v>
      </c>
      <c r="N166" s="9">
        <f>ROUND(J166*D166,2)</f>
        <v>860.52</v>
      </c>
      <c r="O166" s="157">
        <f t="shared" si="51"/>
        <v>0</v>
      </c>
    </row>
    <row r="167" spans="1:15" ht="25.5" x14ac:dyDescent="0.25">
      <c r="A167" s="145" t="s">
        <v>277</v>
      </c>
      <c r="B167" s="146" t="s">
        <v>278</v>
      </c>
      <c r="C167" s="147" t="s">
        <v>135</v>
      </c>
      <c r="D167" s="148">
        <v>81.099999999999994</v>
      </c>
      <c r="E167" s="148">
        <v>33</v>
      </c>
      <c r="F167" s="149"/>
      <c r="G167" s="173">
        <v>20</v>
      </c>
      <c r="H167" s="41">
        <v>1972.33</v>
      </c>
      <c r="I167" s="12">
        <v>0</v>
      </c>
      <c r="J167" s="10">
        <f t="shared" si="55"/>
        <v>20</v>
      </c>
      <c r="K167" s="49">
        <f t="shared" si="47"/>
        <v>13</v>
      </c>
      <c r="L167" s="9">
        <f>ROUND(E167*D167,2)</f>
        <v>2676.3</v>
      </c>
      <c r="M167" s="9">
        <f>ROUND(I167*D167,2)</f>
        <v>0</v>
      </c>
      <c r="N167" s="9">
        <f>ROUND(J167*D167,2)</f>
        <v>1622</v>
      </c>
      <c r="O167" s="157">
        <f t="shared" si="51"/>
        <v>1054.3000000000002</v>
      </c>
    </row>
    <row r="168" spans="1:15" ht="51" x14ac:dyDescent="0.25">
      <c r="A168" s="145" t="s">
        <v>279</v>
      </c>
      <c r="B168" s="146" t="s">
        <v>280</v>
      </c>
      <c r="C168" s="147" t="s">
        <v>23</v>
      </c>
      <c r="D168" s="148">
        <v>44.01</v>
      </c>
      <c r="E168" s="148">
        <v>6</v>
      </c>
      <c r="F168" s="149"/>
      <c r="G168" s="173">
        <v>6</v>
      </c>
      <c r="H168" s="41">
        <v>23.49</v>
      </c>
      <c r="I168" s="12">
        <v>0</v>
      </c>
      <c r="J168" s="10">
        <f t="shared" si="55"/>
        <v>6</v>
      </c>
      <c r="K168" s="49">
        <f t="shared" si="47"/>
        <v>0</v>
      </c>
      <c r="L168" s="9">
        <f>ROUND(E168*D168,2)</f>
        <v>264.06</v>
      </c>
      <c r="M168" s="9">
        <f>ROUND(I168*D168,2)</f>
        <v>0</v>
      </c>
      <c r="N168" s="9">
        <f>ROUND(J168*D168,2)</f>
        <v>264.06</v>
      </c>
      <c r="O168" s="157">
        <f t="shared" si="51"/>
        <v>0</v>
      </c>
    </row>
    <row r="169" spans="1:15" x14ac:dyDescent="0.25">
      <c r="A169" s="166"/>
      <c r="B169" s="167" t="s">
        <v>281</v>
      </c>
      <c r="C169" s="168"/>
      <c r="D169" s="169"/>
      <c r="E169" s="169"/>
      <c r="F169" s="170"/>
      <c r="G169" s="170"/>
      <c r="H169" s="59">
        <v>13.24</v>
      </c>
      <c r="I169" s="50"/>
      <c r="J169" s="51"/>
      <c r="K169" s="51"/>
      <c r="L169" s="52"/>
      <c r="M169" s="52"/>
      <c r="N169" s="52"/>
      <c r="O169" s="176"/>
    </row>
    <row r="170" spans="1:15" ht="51" x14ac:dyDescent="0.25">
      <c r="A170" s="145" t="s">
        <v>282</v>
      </c>
      <c r="B170" s="146" t="s">
        <v>283</v>
      </c>
      <c r="C170" s="147" t="s">
        <v>135</v>
      </c>
      <c r="D170" s="148">
        <v>128.19</v>
      </c>
      <c r="E170" s="148">
        <v>15</v>
      </c>
      <c r="F170" s="149"/>
      <c r="G170" s="173">
        <v>10</v>
      </c>
      <c r="H170" s="41">
        <v>21.8</v>
      </c>
      <c r="I170" s="12">
        <v>0</v>
      </c>
      <c r="J170" s="10">
        <f t="shared" si="55"/>
        <v>10</v>
      </c>
      <c r="K170" s="49">
        <f t="shared" si="47"/>
        <v>5</v>
      </c>
      <c r="L170" s="9">
        <f>ROUND(E170*D170,2)</f>
        <v>1922.85</v>
      </c>
      <c r="M170" s="9">
        <f>ROUND(I170*D170,2)</f>
        <v>0</v>
      </c>
      <c r="N170" s="9">
        <f>ROUND(J170*D170,2)</f>
        <v>1281.9000000000001</v>
      </c>
      <c r="O170" s="157">
        <f t="shared" si="51"/>
        <v>640.94999999999982</v>
      </c>
    </row>
    <row r="171" spans="1:15" ht="25.5" x14ac:dyDescent="0.25">
      <c r="A171" s="145" t="s">
        <v>284</v>
      </c>
      <c r="B171" s="146" t="s">
        <v>285</v>
      </c>
      <c r="C171" s="147" t="s">
        <v>23</v>
      </c>
      <c r="D171" s="148">
        <v>28.05</v>
      </c>
      <c r="E171" s="148">
        <v>30.4</v>
      </c>
      <c r="F171" s="149"/>
      <c r="G171" s="173">
        <v>30.4</v>
      </c>
      <c r="H171" s="41">
        <v>23.52</v>
      </c>
      <c r="I171" s="12">
        <v>0</v>
      </c>
      <c r="J171" s="10">
        <f t="shared" ref="J171:J172" si="56">I171+G171</f>
        <v>30.4</v>
      </c>
      <c r="K171" s="49">
        <f t="shared" si="47"/>
        <v>0</v>
      </c>
      <c r="L171" s="9">
        <f>ROUND(E171*D171,2)</f>
        <v>852.72</v>
      </c>
      <c r="M171" s="9">
        <f>ROUND(I171*D171,2)</f>
        <v>0</v>
      </c>
      <c r="N171" s="9">
        <f>ROUND(J171*D171,2)</f>
        <v>852.72</v>
      </c>
      <c r="O171" s="157">
        <f t="shared" si="51"/>
        <v>0</v>
      </c>
    </row>
    <row r="172" spans="1:15" ht="25.5" x14ac:dyDescent="0.25">
      <c r="A172" s="145" t="s">
        <v>286</v>
      </c>
      <c r="B172" s="182" t="s">
        <v>287</v>
      </c>
      <c r="C172" s="147" t="s">
        <v>23</v>
      </c>
      <c r="D172" s="148">
        <v>35.9</v>
      </c>
      <c r="E172" s="148">
        <v>152.5</v>
      </c>
      <c r="F172" s="149"/>
      <c r="G172" s="173">
        <v>122</v>
      </c>
      <c r="H172" s="41">
        <v>28.22</v>
      </c>
      <c r="I172" s="12">
        <v>0</v>
      </c>
      <c r="J172" s="10">
        <f t="shared" si="56"/>
        <v>122</v>
      </c>
      <c r="K172" s="49">
        <f t="shared" si="47"/>
        <v>30.5</v>
      </c>
      <c r="L172" s="9">
        <f>ROUND(E172*D172,2)</f>
        <v>5474.75</v>
      </c>
      <c r="M172" s="9">
        <f>ROUND(I172*D172,2)</f>
        <v>0</v>
      </c>
      <c r="N172" s="9">
        <f>ROUND(J172*D172,2)</f>
        <v>4379.8</v>
      </c>
      <c r="O172" s="157">
        <f t="shared" si="51"/>
        <v>1094.9499999999998</v>
      </c>
    </row>
    <row r="173" spans="1:15" x14ac:dyDescent="0.25">
      <c r="A173" s="145"/>
      <c r="B173" s="182"/>
      <c r="C173" s="147"/>
      <c r="D173" s="148"/>
      <c r="E173" s="148"/>
      <c r="F173" s="149"/>
      <c r="G173" s="149"/>
      <c r="H173" s="41"/>
      <c r="I173" s="12"/>
      <c r="J173" s="10"/>
      <c r="K173" s="49"/>
      <c r="L173" s="11">
        <f>SUM(L133:L172)</f>
        <v>39351.339999999997</v>
      </c>
      <c r="M173" s="11">
        <f t="shared" ref="M173:N173" si="57">SUM(M133:M172)</f>
        <v>0</v>
      </c>
      <c r="N173" s="11">
        <f t="shared" si="57"/>
        <v>11001.000000000002</v>
      </c>
      <c r="O173" s="137"/>
    </row>
    <row r="174" spans="1:15" x14ac:dyDescent="0.25">
      <c r="A174" s="138" t="s">
        <v>288</v>
      </c>
      <c r="B174" s="139" t="s">
        <v>289</v>
      </c>
      <c r="C174" s="140"/>
      <c r="D174" s="141"/>
      <c r="E174" s="139"/>
      <c r="F174" s="142"/>
      <c r="G174" s="142"/>
      <c r="H174" s="47">
        <v>12.35</v>
      </c>
      <c r="I174" s="48"/>
      <c r="J174" s="49"/>
      <c r="K174" s="49"/>
      <c r="L174" s="44"/>
      <c r="M174" s="44"/>
      <c r="N174" s="44"/>
      <c r="O174" s="205">
        <f>O175</f>
        <v>544.5</v>
      </c>
    </row>
    <row r="175" spans="1:15" ht="25.5" x14ac:dyDescent="0.25">
      <c r="A175" s="145" t="s">
        <v>290</v>
      </c>
      <c r="B175" s="159" t="s">
        <v>291</v>
      </c>
      <c r="C175" s="147" t="s">
        <v>23</v>
      </c>
      <c r="D175" s="148">
        <v>18.149999999999999</v>
      </c>
      <c r="E175" s="148">
        <v>30</v>
      </c>
      <c r="F175" s="149"/>
      <c r="G175" s="149"/>
      <c r="H175" s="179"/>
      <c r="I175" s="12"/>
      <c r="J175" s="10">
        <f>I175+'[6]1'!J178</f>
        <v>0</v>
      </c>
      <c r="K175" s="49">
        <f t="shared" ref="K175" si="58">E175-J175</f>
        <v>30</v>
      </c>
      <c r="L175" s="9">
        <f>ROUND(E175*D175,2)</f>
        <v>544.5</v>
      </c>
      <c r="M175" s="9">
        <f>ROUND(I175*D175,2)</f>
        <v>0</v>
      </c>
      <c r="N175" s="9">
        <f>ROUND(J175*D175,2)</f>
        <v>0</v>
      </c>
      <c r="O175" s="157">
        <f t="shared" ref="O175" si="59">L175-N175</f>
        <v>544.5</v>
      </c>
    </row>
    <row r="176" spans="1:15" x14ac:dyDescent="0.25">
      <c r="A176" s="145"/>
      <c r="B176" s="159"/>
      <c r="C176" s="147"/>
      <c r="D176" s="148"/>
      <c r="E176" s="148"/>
      <c r="F176" s="149"/>
      <c r="G176" s="149"/>
      <c r="H176" s="179"/>
      <c r="I176" s="12"/>
      <c r="J176" s="10"/>
      <c r="K176" s="49"/>
      <c r="L176" s="11">
        <f>SUM(L175)</f>
        <v>544.5</v>
      </c>
      <c r="M176" s="11">
        <f t="shared" ref="M176:N176" si="60">SUM(M175)</f>
        <v>0</v>
      </c>
      <c r="N176" s="11">
        <f t="shared" si="60"/>
        <v>0</v>
      </c>
      <c r="O176" s="137"/>
    </row>
    <row r="177" spans="1:15" x14ac:dyDescent="0.25">
      <c r="A177" s="138" t="s">
        <v>292</v>
      </c>
      <c r="B177" s="139" t="s">
        <v>293</v>
      </c>
      <c r="C177" s="140"/>
      <c r="D177" s="141"/>
      <c r="E177" s="139"/>
      <c r="F177" s="142"/>
      <c r="G177" s="142"/>
      <c r="H177" s="143"/>
      <c r="I177" s="48"/>
      <c r="J177" s="49"/>
      <c r="K177" s="49"/>
      <c r="L177" s="47"/>
      <c r="M177" s="48"/>
      <c r="N177" s="142"/>
      <c r="O177" s="205">
        <f>O178</f>
        <v>3015.99</v>
      </c>
    </row>
    <row r="178" spans="1:15" x14ac:dyDescent="0.25">
      <c r="A178" s="145" t="s">
        <v>294</v>
      </c>
      <c r="B178" s="159" t="s">
        <v>295</v>
      </c>
      <c r="C178" s="147" t="s">
        <v>135</v>
      </c>
      <c r="D178" s="148">
        <v>97.29</v>
      </c>
      <c r="E178" s="148">
        <v>31</v>
      </c>
      <c r="F178" s="149"/>
      <c r="G178" s="149"/>
      <c r="H178" s="179"/>
      <c r="I178" s="12"/>
      <c r="J178" s="10">
        <f>I178+'[6]1'!J181</f>
        <v>0</v>
      </c>
      <c r="K178" s="49">
        <f t="shared" ref="K178" si="61">E178-J178</f>
        <v>31</v>
      </c>
      <c r="L178" s="9">
        <f>ROUND(E178*D178,2)</f>
        <v>3015.99</v>
      </c>
      <c r="M178" s="9">
        <f>ROUND(I178*D178,2)</f>
        <v>0</v>
      </c>
      <c r="N178" s="9">
        <f>ROUND(J178*D178,2)</f>
        <v>0</v>
      </c>
      <c r="O178" s="157">
        <f t="shared" ref="O178" si="62">L178-N178</f>
        <v>3015.99</v>
      </c>
    </row>
    <row r="179" spans="1:15" x14ac:dyDescent="0.25">
      <c r="A179" s="145"/>
      <c r="B179" s="159"/>
      <c r="C179" s="147"/>
      <c r="D179" s="148"/>
      <c r="E179" s="148"/>
      <c r="F179" s="149"/>
      <c r="G179" s="149"/>
      <c r="H179" s="179"/>
      <c r="I179" s="12"/>
      <c r="J179" s="10"/>
      <c r="K179" s="49"/>
      <c r="L179" s="11">
        <f>SUM(L178)</f>
        <v>3015.99</v>
      </c>
      <c r="M179" s="11">
        <f t="shared" ref="M179:N179" si="63">SUM(M178)</f>
        <v>0</v>
      </c>
      <c r="N179" s="11">
        <f t="shared" si="63"/>
        <v>0</v>
      </c>
      <c r="O179" s="137"/>
    </row>
    <row r="180" spans="1:15" x14ac:dyDescent="0.25">
      <c r="A180" s="138" t="s">
        <v>296</v>
      </c>
      <c r="B180" s="139" t="s">
        <v>297</v>
      </c>
      <c r="C180" s="140"/>
      <c r="D180" s="141"/>
      <c r="E180" s="139"/>
      <c r="F180" s="142"/>
      <c r="G180" s="46"/>
      <c r="H180" s="47">
        <v>66.930000000000007</v>
      </c>
      <c r="I180" s="48"/>
      <c r="J180" s="49"/>
      <c r="K180" s="49"/>
      <c r="L180" s="44"/>
      <c r="M180" s="44"/>
      <c r="N180" s="44"/>
      <c r="O180" s="205">
        <f>SUM(O181:O185)</f>
        <v>9468.4800000000014</v>
      </c>
    </row>
    <row r="181" spans="1:15" x14ac:dyDescent="0.25">
      <c r="A181" s="145" t="s">
        <v>298</v>
      </c>
      <c r="B181" s="159" t="s">
        <v>299</v>
      </c>
      <c r="C181" s="147" t="s">
        <v>135</v>
      </c>
      <c r="D181" s="148">
        <v>1939.15</v>
      </c>
      <c r="E181" s="148">
        <v>1</v>
      </c>
      <c r="F181" s="149"/>
      <c r="G181" s="40"/>
      <c r="H181" s="41">
        <v>35.369999999999997</v>
      </c>
      <c r="I181" s="12"/>
      <c r="J181" s="10">
        <f>I181+'[6]1'!J184</f>
        <v>0</v>
      </c>
      <c r="K181" s="49">
        <f t="shared" ref="K181:K185" si="64">E181-J181</f>
        <v>1</v>
      </c>
      <c r="L181" s="9">
        <f>ROUND(E181*D181,2)</f>
        <v>1939.15</v>
      </c>
      <c r="M181" s="9">
        <f>ROUND(I181*D181,2)</f>
        <v>0</v>
      </c>
      <c r="N181" s="9">
        <f>ROUND(J181*D181,2)</f>
        <v>0</v>
      </c>
      <c r="O181" s="157">
        <f t="shared" ref="O181:O185" si="65">L181-N181</f>
        <v>1939.15</v>
      </c>
    </row>
    <row r="182" spans="1:15" x14ac:dyDescent="0.25">
      <c r="A182" s="145" t="s">
        <v>300</v>
      </c>
      <c r="B182" s="159" t="s">
        <v>301</v>
      </c>
      <c r="C182" s="147" t="s">
        <v>9</v>
      </c>
      <c r="D182" s="148">
        <v>14.49</v>
      </c>
      <c r="E182" s="148">
        <v>456.33</v>
      </c>
      <c r="F182" s="149"/>
      <c r="G182" s="40"/>
      <c r="H182" s="41">
        <v>40.89</v>
      </c>
      <c r="I182" s="12"/>
      <c r="J182" s="10">
        <f>I182+'[6]1'!J185</f>
        <v>0</v>
      </c>
      <c r="K182" s="49">
        <f t="shared" si="64"/>
        <v>456.33</v>
      </c>
      <c r="L182" s="9">
        <f>ROUND(E182*D182,2)</f>
        <v>6612.22</v>
      </c>
      <c r="M182" s="9">
        <f>ROUND(I182*D182,2)</f>
        <v>0</v>
      </c>
      <c r="N182" s="9">
        <f>ROUND(J182*D182,2)</f>
        <v>0</v>
      </c>
      <c r="O182" s="157">
        <f t="shared" si="65"/>
        <v>6612.22</v>
      </c>
    </row>
    <row r="183" spans="1:15" x14ac:dyDescent="0.25">
      <c r="A183" s="145" t="s">
        <v>302</v>
      </c>
      <c r="B183" s="159" t="s">
        <v>303</v>
      </c>
      <c r="C183" s="147" t="s">
        <v>9</v>
      </c>
      <c r="D183" s="148">
        <v>2.0299999999999998</v>
      </c>
      <c r="E183" s="148">
        <v>309.25</v>
      </c>
      <c r="F183" s="149"/>
      <c r="G183" s="40"/>
      <c r="H183" s="41">
        <v>32.39</v>
      </c>
      <c r="I183" s="12"/>
      <c r="J183" s="10">
        <f>I183+'[6]1'!J186</f>
        <v>0</v>
      </c>
      <c r="K183" s="49">
        <f t="shared" si="64"/>
        <v>309.25</v>
      </c>
      <c r="L183" s="9">
        <f>ROUND(E183*D183,2)</f>
        <v>627.78</v>
      </c>
      <c r="M183" s="9">
        <f>ROUND(I183*D183,2)</f>
        <v>0</v>
      </c>
      <c r="N183" s="9">
        <f>ROUND(J183*D183,2)</f>
        <v>0</v>
      </c>
      <c r="O183" s="157">
        <f t="shared" si="65"/>
        <v>627.78</v>
      </c>
    </row>
    <row r="184" spans="1:15" x14ac:dyDescent="0.25">
      <c r="A184" s="145" t="s">
        <v>304</v>
      </c>
      <c r="B184" s="159" t="s">
        <v>305</v>
      </c>
      <c r="C184" s="147" t="s">
        <v>17</v>
      </c>
      <c r="D184" s="148">
        <v>3.75</v>
      </c>
      <c r="E184" s="148">
        <v>39.58</v>
      </c>
      <c r="F184" s="149"/>
      <c r="G184" s="40"/>
      <c r="H184" s="41">
        <v>128.06</v>
      </c>
      <c r="I184" s="12"/>
      <c r="J184" s="10">
        <f>I184+'[6]1'!J187</f>
        <v>0</v>
      </c>
      <c r="K184" s="49">
        <f t="shared" si="64"/>
        <v>39.58</v>
      </c>
      <c r="L184" s="9">
        <f>ROUND(E184*D184,2)</f>
        <v>148.43</v>
      </c>
      <c r="M184" s="9">
        <f>ROUND(I184*D184,2)</f>
        <v>0</v>
      </c>
      <c r="N184" s="9">
        <f>ROUND(J184*D184,2)</f>
        <v>0</v>
      </c>
      <c r="O184" s="157">
        <f t="shared" si="65"/>
        <v>148.43</v>
      </c>
    </row>
    <row r="185" spans="1:15" ht="25.5" x14ac:dyDescent="0.25">
      <c r="A185" s="145" t="s">
        <v>306</v>
      </c>
      <c r="B185" s="159" t="s">
        <v>307</v>
      </c>
      <c r="C185" s="147" t="s">
        <v>17</v>
      </c>
      <c r="D185" s="148">
        <v>3.56</v>
      </c>
      <c r="E185" s="148">
        <v>39.58</v>
      </c>
      <c r="F185" s="149"/>
      <c r="G185" s="149"/>
      <c r="H185" s="179"/>
      <c r="I185" s="12"/>
      <c r="J185" s="10">
        <f>I185+'[6]1'!J188</f>
        <v>0</v>
      </c>
      <c r="K185" s="49">
        <f t="shared" si="64"/>
        <v>39.58</v>
      </c>
      <c r="L185" s="9">
        <f>ROUND(E185*D185,2)</f>
        <v>140.9</v>
      </c>
      <c r="M185" s="9">
        <f>ROUND(I185*D185,2)</f>
        <v>0</v>
      </c>
      <c r="N185" s="9">
        <f>ROUND(J185*D185,2)</f>
        <v>0</v>
      </c>
      <c r="O185" s="157">
        <f t="shared" si="65"/>
        <v>140.9</v>
      </c>
    </row>
    <row r="186" spans="1:15" x14ac:dyDescent="0.25">
      <c r="A186" s="149"/>
      <c r="B186" s="149"/>
      <c r="C186" s="149"/>
      <c r="D186" s="183"/>
      <c r="E186" s="183"/>
      <c r="F186" s="149"/>
      <c r="G186" s="149"/>
      <c r="H186" s="184"/>
      <c r="I186" s="12"/>
      <c r="J186" s="14"/>
      <c r="K186" s="67"/>
      <c r="L186" s="11">
        <f>SUM(L181:L185)</f>
        <v>9468.4800000000014</v>
      </c>
      <c r="M186" s="11">
        <f t="shared" ref="M186:N186" si="66">SUM(M181:M185)</f>
        <v>0</v>
      </c>
      <c r="N186" s="11">
        <f t="shared" si="66"/>
        <v>0</v>
      </c>
      <c r="O186" s="137"/>
    </row>
    <row r="187" spans="1:15" x14ac:dyDescent="0.25">
      <c r="A187" s="263" t="s">
        <v>308</v>
      </c>
      <c r="B187" s="264"/>
      <c r="C187" s="264"/>
      <c r="D187" s="264"/>
      <c r="E187" s="194"/>
      <c r="F187" s="195"/>
      <c r="G187" s="195"/>
      <c r="H187" s="196"/>
      <c r="I187" s="197"/>
      <c r="J187" s="198"/>
      <c r="K187" s="198"/>
      <c r="L187" s="206">
        <f>L186+L179+L176+L173+L132+L109+L88+L67+L55+L51+L48+L32+L24+L18</f>
        <v>404076.5</v>
      </c>
      <c r="M187" s="206">
        <f>M186+M179+M176+M173+M132+M109+M88+M67+M55+M51+M48+M32+M24+M18</f>
        <v>16734.36</v>
      </c>
      <c r="N187" s="206">
        <f>N186+N179+N176+N173+N132+N109+N88+N67+N55+N51+N48+N32+N24+N18</f>
        <v>123844.62</v>
      </c>
      <c r="O187" s="207">
        <f>SUM(O180,O177,O174,O133,O110,O89,O68,O56,O52,O49,O33,O25,O19,O14)</f>
        <v>280231.88</v>
      </c>
    </row>
    <row r="188" spans="1:15" x14ac:dyDescent="0.25">
      <c r="M188" s="15">
        <f>ROUND(M187/L187,4)</f>
        <v>4.1399999999999999E-2</v>
      </c>
      <c r="N188" s="15">
        <f>ROUND(N187/L187,4)</f>
        <v>0.30649999999999999</v>
      </c>
    </row>
    <row r="189" spans="1:15" x14ac:dyDescent="0.25">
      <c r="M189" s="16"/>
    </row>
    <row r="190" spans="1:15" x14ac:dyDescent="0.25">
      <c r="B190" s="110"/>
      <c r="C190" s="112"/>
      <c r="D190" s="112"/>
    </row>
    <row r="191" spans="1:15" x14ac:dyDescent="0.25">
      <c r="B191" s="114" t="s">
        <v>341</v>
      </c>
      <c r="C191" s="111"/>
      <c r="D191" s="262" t="s">
        <v>342</v>
      </c>
      <c r="E191" s="262"/>
      <c r="F191" s="262"/>
      <c r="G191" s="262"/>
      <c r="H191" s="262"/>
      <c r="I191" s="262"/>
      <c r="L191" s="257" t="s">
        <v>344</v>
      </c>
      <c r="M191" s="258"/>
      <c r="N191" s="258"/>
      <c r="O191" s="258"/>
    </row>
    <row r="192" spans="1:15" x14ac:dyDescent="0.25">
      <c r="D192" s="113"/>
      <c r="E192" s="261" t="s">
        <v>343</v>
      </c>
      <c r="F192" s="261"/>
      <c r="G192" s="261"/>
      <c r="H192" s="113"/>
      <c r="L192" s="259" t="s">
        <v>345</v>
      </c>
      <c r="M192" s="260"/>
      <c r="N192" s="260"/>
      <c r="O192" s="260"/>
    </row>
  </sheetData>
  <mergeCells count="39">
    <mergeCell ref="J10:J12"/>
    <mergeCell ref="K9:K12"/>
    <mergeCell ref="L191:O191"/>
    <mergeCell ref="L192:O192"/>
    <mergeCell ref="E192:G192"/>
    <mergeCell ref="D191:I191"/>
    <mergeCell ref="A187:D187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5" fitToHeight="0" orientation="landscape" r:id="rId1"/>
  <headerFooter>
    <oddHeader>&amp;RBM03 - PLANILHA DO BOTAFOGO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R122"/>
  <sheetViews>
    <sheetView view="pageBreakPreview" topLeftCell="A94" zoomScaleNormal="100" zoomScaleSheetLayoutView="100" workbookViewId="0">
      <selection activeCell="N102" sqref="N102"/>
    </sheetView>
  </sheetViews>
  <sheetFormatPr defaultColWidth="9.140625" defaultRowHeight="12.75" x14ac:dyDescent="0.2"/>
  <cols>
    <col min="1" max="1" width="36.5703125" style="22" customWidth="1"/>
    <col min="2" max="2" width="12.28515625" style="22" customWidth="1"/>
    <col min="3" max="3" width="8.5703125" style="22" customWidth="1"/>
    <col min="4" max="4" width="7.5703125" style="22" customWidth="1"/>
    <col min="5" max="5" width="6.7109375" style="22" customWidth="1"/>
    <col min="6" max="6" width="8.5703125" style="22" customWidth="1"/>
    <col min="7" max="7" width="7.28515625" style="22" customWidth="1"/>
    <col min="8" max="8" width="8.5703125" style="22" customWidth="1"/>
    <col min="9" max="9" width="7.85546875" style="22" customWidth="1"/>
    <col min="10" max="10" width="8.28515625" style="22" customWidth="1"/>
    <col min="11" max="11" width="6.85546875" style="22" customWidth="1"/>
    <col min="12" max="12" width="5.7109375" style="22" customWidth="1"/>
    <col min="13" max="13" width="9.5703125" style="22" customWidth="1"/>
    <col min="14" max="14" width="12.42578125" style="21" customWidth="1"/>
    <col min="15" max="15" width="7.7109375" style="22" customWidth="1"/>
    <col min="16" max="16" width="6" style="22" customWidth="1"/>
    <col min="17" max="17" width="5.28515625" style="22" customWidth="1"/>
    <col min="18" max="16384" width="9.140625" style="22"/>
  </cols>
  <sheetData>
    <row r="1" spans="1:18" s="20" customFormat="1" ht="108.75" customHeight="1" x14ac:dyDescent="0.2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8" ht="18.75" x14ac:dyDescent="0.2">
      <c r="A2" s="286" t="str">
        <f>[7]Orçamento!$A$2:$H$2</f>
        <v>PREFEITURA MUNICIPAL DE ITABAIANA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8" x14ac:dyDescent="0.2">
      <c r="A3" s="23"/>
      <c r="B3" s="17"/>
      <c r="C3" s="18"/>
      <c r="D3" s="24"/>
      <c r="E3" s="19"/>
      <c r="F3" s="25"/>
      <c r="G3" s="25"/>
    </row>
    <row r="4" spans="1:18" ht="12" customHeight="1" x14ac:dyDescent="0.2">
      <c r="A4" s="287" t="s">
        <v>309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9"/>
    </row>
    <row r="5" spans="1:18" ht="12" customHeight="1" x14ac:dyDescent="0.2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2"/>
    </row>
    <row r="6" spans="1:18" ht="12.75" hidden="1" customHeight="1" x14ac:dyDescent="0.2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8" ht="12.75" customHeight="1" x14ac:dyDescent="0.2">
      <c r="A7" s="82" t="s">
        <v>332</v>
      </c>
      <c r="B7" s="294" t="s">
        <v>346</v>
      </c>
      <c r="C7" s="295"/>
      <c r="D7" s="295"/>
      <c r="E7" s="295"/>
      <c r="F7" s="295"/>
      <c r="G7" s="295"/>
      <c r="H7" s="295"/>
      <c r="I7" s="295"/>
      <c r="J7" s="298" t="s">
        <v>373</v>
      </c>
      <c r="K7" s="299"/>
      <c r="L7" s="299"/>
      <c r="M7" s="300"/>
    </row>
    <row r="8" spans="1:18" ht="12.75" customHeight="1" x14ac:dyDescent="0.2">
      <c r="A8" s="83" t="s">
        <v>333</v>
      </c>
      <c r="B8" s="296" t="s">
        <v>334</v>
      </c>
      <c r="C8" s="295"/>
      <c r="D8" s="295"/>
      <c r="E8" s="295"/>
      <c r="F8" s="295"/>
      <c r="G8" s="295"/>
      <c r="H8" s="295"/>
      <c r="I8" s="295"/>
      <c r="J8" s="301"/>
      <c r="K8" s="302"/>
      <c r="L8" s="302"/>
      <c r="M8" s="303"/>
    </row>
    <row r="9" spans="1:18" ht="12.75" customHeight="1" x14ac:dyDescent="0.2">
      <c r="A9" s="84" t="s">
        <v>335</v>
      </c>
      <c r="B9" s="297">
        <v>44083</v>
      </c>
      <c r="C9" s="297"/>
      <c r="D9" s="297"/>
      <c r="E9" s="85" t="s">
        <v>336</v>
      </c>
      <c r="F9" s="297">
        <v>44102</v>
      </c>
      <c r="G9" s="297"/>
      <c r="H9" s="297"/>
      <c r="I9" s="297"/>
      <c r="J9" s="304"/>
      <c r="K9" s="305"/>
      <c r="L9" s="305"/>
      <c r="M9" s="306"/>
    </row>
    <row r="10" spans="1:18" ht="25.5" customHeight="1" x14ac:dyDescent="0.2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</row>
    <row r="11" spans="1:18" hidden="1" x14ac:dyDescent="0.2"/>
    <row r="12" spans="1:18" hidden="1" x14ac:dyDescent="0.2"/>
    <row r="13" spans="1:18" s="21" customFormat="1" ht="15" x14ac:dyDescent="0.25">
      <c r="A13" s="265" t="s">
        <v>404</v>
      </c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O13" s="22"/>
      <c r="P13" s="22"/>
      <c r="Q13" s="22"/>
      <c r="R13" s="22"/>
    </row>
    <row r="14" spans="1:18" s="21" customFormat="1" ht="33" customHeight="1" x14ac:dyDescent="0.2">
      <c r="A14" s="307" t="s">
        <v>405</v>
      </c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9"/>
      <c r="O14" s="22"/>
      <c r="P14" s="22"/>
      <c r="Q14" s="22"/>
      <c r="R14" s="22"/>
    </row>
    <row r="16" spans="1:18" s="21" customFormat="1" ht="15" customHeight="1" x14ac:dyDescent="0.2">
      <c r="A16" s="22"/>
      <c r="B16" s="326" t="s">
        <v>414</v>
      </c>
      <c r="C16" s="329"/>
      <c r="D16" s="333" t="s">
        <v>399</v>
      </c>
      <c r="E16" s="328"/>
      <c r="F16" s="327" t="s">
        <v>400</v>
      </c>
      <c r="G16" s="327"/>
      <c r="H16" s="333" t="s">
        <v>311</v>
      </c>
      <c r="I16" s="328"/>
      <c r="J16" s="267"/>
      <c r="K16" s="267"/>
      <c r="L16" s="22"/>
      <c r="M16" s="22"/>
      <c r="O16" s="22"/>
      <c r="P16" s="22"/>
      <c r="Q16" s="22"/>
      <c r="R16" s="22"/>
    </row>
    <row r="17" spans="1:18" s="129" customFormat="1" ht="15" customHeight="1" x14ac:dyDescent="0.25">
      <c r="A17" s="322" t="s">
        <v>376</v>
      </c>
      <c r="B17" s="330">
        <f>4.6922*2</f>
        <v>9.3843999999999994</v>
      </c>
      <c r="C17" s="75" t="s">
        <v>401</v>
      </c>
      <c r="D17" s="340">
        <v>5.15</v>
      </c>
      <c r="E17" s="75" t="s">
        <v>401</v>
      </c>
      <c r="F17" s="340">
        <v>2</v>
      </c>
      <c r="G17" s="324" t="s">
        <v>402</v>
      </c>
      <c r="H17" s="212">
        <f>ROUND(B17*D17*F17,2)</f>
        <v>96.66</v>
      </c>
      <c r="I17" s="325" t="s">
        <v>9</v>
      </c>
      <c r="J17" s="208"/>
      <c r="K17" s="208"/>
      <c r="L17" s="22"/>
      <c r="M17" s="22"/>
      <c r="O17" s="22"/>
      <c r="P17" s="22"/>
      <c r="Q17" s="22"/>
      <c r="R17" s="22"/>
    </row>
    <row r="18" spans="1:18" s="129" customFormat="1" ht="15" customHeight="1" x14ac:dyDescent="0.25">
      <c r="A18" s="335" t="s">
        <v>377</v>
      </c>
      <c r="B18" s="331">
        <v>16.594999999999999</v>
      </c>
      <c r="C18" s="337" t="s">
        <v>401</v>
      </c>
      <c r="D18" s="341">
        <v>7.05</v>
      </c>
      <c r="E18" s="337" t="s">
        <v>401</v>
      </c>
      <c r="F18" s="341">
        <v>1</v>
      </c>
      <c r="G18" s="213" t="s">
        <v>402</v>
      </c>
      <c r="H18" s="212">
        <f t="shared" ref="H18:H44" si="0">ROUND(B18*D18*F18,2)</f>
        <v>116.99</v>
      </c>
      <c r="I18" s="338" t="s">
        <v>9</v>
      </c>
      <c r="J18" s="208"/>
      <c r="K18" s="208"/>
      <c r="L18" s="22"/>
      <c r="M18" s="22"/>
      <c r="O18" s="22"/>
      <c r="P18" s="22"/>
      <c r="Q18" s="22"/>
      <c r="R18" s="22"/>
    </row>
    <row r="19" spans="1:18" s="129" customFormat="1" ht="15" customHeight="1" x14ac:dyDescent="0.25">
      <c r="A19" s="322" t="s">
        <v>378</v>
      </c>
      <c r="B19" s="330">
        <v>2.9197000000000002</v>
      </c>
      <c r="C19" s="75" t="s">
        <v>401</v>
      </c>
      <c r="D19" s="340">
        <v>4.0999999999999996</v>
      </c>
      <c r="E19" s="75" t="s">
        <v>401</v>
      </c>
      <c r="F19" s="340">
        <v>1</v>
      </c>
      <c r="G19" s="324" t="s">
        <v>402</v>
      </c>
      <c r="H19" s="212">
        <f t="shared" si="0"/>
        <v>11.97</v>
      </c>
      <c r="I19" s="325" t="s">
        <v>9</v>
      </c>
      <c r="J19" s="208"/>
      <c r="K19" s="208"/>
      <c r="L19" s="22"/>
      <c r="M19" s="22"/>
      <c r="O19" s="22"/>
      <c r="P19" s="22"/>
      <c r="Q19" s="22"/>
      <c r="R19" s="22"/>
    </row>
    <row r="20" spans="1:18" s="129" customFormat="1" ht="15" customHeight="1" x14ac:dyDescent="0.25">
      <c r="A20" s="335" t="s">
        <v>379</v>
      </c>
      <c r="B20" s="331">
        <v>83.991100000000003</v>
      </c>
      <c r="C20" s="337" t="s">
        <v>401</v>
      </c>
      <c r="D20" s="341">
        <v>4.5</v>
      </c>
      <c r="E20" s="337" t="s">
        <v>401</v>
      </c>
      <c r="F20" s="341">
        <v>1</v>
      </c>
      <c r="G20" s="213" t="s">
        <v>402</v>
      </c>
      <c r="H20" s="212">
        <f t="shared" si="0"/>
        <v>377.96</v>
      </c>
      <c r="I20" s="334" t="s">
        <v>9</v>
      </c>
      <c r="J20" s="213"/>
      <c r="K20" s="213"/>
      <c r="L20" s="22"/>
      <c r="M20" s="22"/>
      <c r="O20" s="22"/>
      <c r="P20" s="22"/>
      <c r="Q20" s="22"/>
      <c r="R20" s="22"/>
    </row>
    <row r="21" spans="1:18" s="129" customFormat="1" ht="15" customHeight="1" x14ac:dyDescent="0.25">
      <c r="A21" s="322" t="s">
        <v>380</v>
      </c>
      <c r="B21" s="330">
        <v>6.0865999999999998</v>
      </c>
      <c r="C21" s="75" t="s">
        <v>401</v>
      </c>
      <c r="D21" s="340">
        <v>2.8</v>
      </c>
      <c r="E21" s="75" t="s">
        <v>401</v>
      </c>
      <c r="F21" s="340">
        <v>1</v>
      </c>
      <c r="G21" s="324" t="s">
        <v>402</v>
      </c>
      <c r="H21" s="212">
        <f t="shared" si="0"/>
        <v>17.04</v>
      </c>
      <c r="I21" s="325" t="s">
        <v>9</v>
      </c>
      <c r="J21" s="213"/>
      <c r="K21" s="213"/>
      <c r="L21" s="22"/>
      <c r="M21" s="22"/>
      <c r="O21" s="22"/>
      <c r="P21" s="22"/>
      <c r="Q21" s="22"/>
      <c r="R21" s="22"/>
    </row>
    <row r="22" spans="1:18" s="129" customFormat="1" ht="15" customHeight="1" x14ac:dyDescent="0.25">
      <c r="A22" s="335" t="s">
        <v>368</v>
      </c>
      <c r="B22" s="331">
        <v>5.3387000000000002</v>
      </c>
      <c r="C22" s="337" t="s">
        <v>401</v>
      </c>
      <c r="D22" s="340">
        <v>2.8</v>
      </c>
      <c r="E22" s="337" t="s">
        <v>401</v>
      </c>
      <c r="F22" s="341">
        <v>1</v>
      </c>
      <c r="G22" s="213" t="s">
        <v>402</v>
      </c>
      <c r="H22" s="212">
        <f t="shared" si="0"/>
        <v>14.95</v>
      </c>
      <c r="I22" s="334" t="s">
        <v>9</v>
      </c>
      <c r="J22" s="213"/>
      <c r="K22" s="213"/>
      <c r="L22" s="22"/>
      <c r="M22" s="22"/>
      <c r="O22" s="22"/>
      <c r="P22" s="22"/>
      <c r="Q22" s="22"/>
      <c r="R22" s="22"/>
    </row>
    <row r="23" spans="1:18" s="129" customFormat="1" ht="15" customHeight="1" x14ac:dyDescent="0.25">
      <c r="A23" s="322" t="s">
        <v>381</v>
      </c>
      <c r="B23" s="330">
        <v>2.6196999999999999</v>
      </c>
      <c r="C23" s="75" t="s">
        <v>401</v>
      </c>
      <c r="D23" s="340">
        <v>2.8</v>
      </c>
      <c r="E23" s="75" t="s">
        <v>401</v>
      </c>
      <c r="F23" s="340">
        <v>1</v>
      </c>
      <c r="G23" s="324" t="s">
        <v>402</v>
      </c>
      <c r="H23" s="212">
        <f t="shared" si="0"/>
        <v>7.34</v>
      </c>
      <c r="I23" s="325" t="s">
        <v>9</v>
      </c>
      <c r="J23" s="213"/>
      <c r="K23" s="213"/>
      <c r="L23" s="22"/>
      <c r="M23" s="22"/>
      <c r="O23" s="22"/>
      <c r="P23" s="22"/>
      <c r="Q23" s="22"/>
      <c r="R23" s="22"/>
    </row>
    <row r="24" spans="1:18" s="129" customFormat="1" ht="15" customHeight="1" x14ac:dyDescent="0.25">
      <c r="A24" s="335" t="s">
        <v>382</v>
      </c>
      <c r="B24" s="331">
        <v>7.0857999999999999</v>
      </c>
      <c r="C24" s="337" t="s">
        <v>401</v>
      </c>
      <c r="D24" s="340">
        <v>2.8</v>
      </c>
      <c r="E24" s="337" t="s">
        <v>401</v>
      </c>
      <c r="F24" s="341">
        <v>1</v>
      </c>
      <c r="G24" s="213" t="s">
        <v>402</v>
      </c>
      <c r="H24" s="212">
        <f t="shared" si="0"/>
        <v>19.84</v>
      </c>
      <c r="I24" s="334" t="s">
        <v>9</v>
      </c>
      <c r="J24" s="213"/>
      <c r="K24" s="213"/>
      <c r="L24" s="22"/>
      <c r="M24" s="22"/>
      <c r="O24" s="22"/>
      <c r="P24" s="22"/>
      <c r="Q24" s="22"/>
      <c r="R24" s="22"/>
    </row>
    <row r="25" spans="1:18" s="129" customFormat="1" ht="15" customHeight="1" x14ac:dyDescent="0.25">
      <c r="A25" s="322" t="s">
        <v>383</v>
      </c>
      <c r="B25" s="330">
        <v>0.99929999999999997</v>
      </c>
      <c r="C25" s="75" t="s">
        <v>401</v>
      </c>
      <c r="D25" s="340">
        <v>2.8</v>
      </c>
      <c r="E25" s="75" t="s">
        <v>401</v>
      </c>
      <c r="F25" s="340">
        <v>1</v>
      </c>
      <c r="G25" s="324" t="s">
        <v>402</v>
      </c>
      <c r="H25" s="212">
        <f t="shared" si="0"/>
        <v>2.8</v>
      </c>
      <c r="I25" s="325" t="s">
        <v>9</v>
      </c>
      <c r="J25" s="213"/>
      <c r="K25" s="213"/>
      <c r="L25" s="22"/>
      <c r="M25" s="22"/>
      <c r="O25" s="22"/>
      <c r="P25" s="22"/>
      <c r="Q25" s="22"/>
      <c r="R25" s="22"/>
    </row>
    <row r="26" spans="1:18" s="129" customFormat="1" ht="15" customHeight="1" x14ac:dyDescent="0.25">
      <c r="A26" s="335" t="s">
        <v>384</v>
      </c>
      <c r="B26" s="331">
        <v>3.4921000000000002</v>
      </c>
      <c r="C26" s="337" t="s">
        <v>401</v>
      </c>
      <c r="D26" s="340">
        <v>2.8</v>
      </c>
      <c r="E26" s="337" t="s">
        <v>401</v>
      </c>
      <c r="F26" s="341">
        <v>1</v>
      </c>
      <c r="G26" s="213" t="s">
        <v>402</v>
      </c>
      <c r="H26" s="212">
        <f t="shared" si="0"/>
        <v>9.7799999999999994</v>
      </c>
      <c r="I26" s="334" t="s">
        <v>9</v>
      </c>
      <c r="J26" s="213"/>
      <c r="K26" s="213"/>
      <c r="L26" s="22"/>
      <c r="M26" s="22"/>
      <c r="O26" s="22"/>
      <c r="P26" s="22"/>
      <c r="Q26" s="22"/>
      <c r="R26" s="22"/>
    </row>
    <row r="27" spans="1:18" s="129" customFormat="1" ht="15" customHeight="1" x14ac:dyDescent="0.25">
      <c r="A27" s="322" t="s">
        <v>385</v>
      </c>
      <c r="B27" s="330">
        <v>5.0385999999999997</v>
      </c>
      <c r="C27" s="75" t="s">
        <v>401</v>
      </c>
      <c r="D27" s="340">
        <v>2.8</v>
      </c>
      <c r="E27" s="75" t="s">
        <v>401</v>
      </c>
      <c r="F27" s="340">
        <v>1</v>
      </c>
      <c r="G27" s="324" t="s">
        <v>402</v>
      </c>
      <c r="H27" s="212">
        <f t="shared" si="0"/>
        <v>14.11</v>
      </c>
      <c r="I27" s="325" t="s">
        <v>9</v>
      </c>
      <c r="J27" s="213"/>
      <c r="K27" s="213"/>
      <c r="L27" s="22"/>
      <c r="M27" s="22"/>
      <c r="O27" s="22"/>
      <c r="P27" s="22"/>
      <c r="Q27" s="22"/>
      <c r="R27" s="22"/>
    </row>
    <row r="28" spans="1:18" s="129" customFormat="1" ht="15" customHeight="1" x14ac:dyDescent="0.25">
      <c r="A28" s="335" t="s">
        <v>386</v>
      </c>
      <c r="B28" s="331">
        <v>12.874599999999999</v>
      </c>
      <c r="C28" s="337" t="s">
        <v>401</v>
      </c>
      <c r="D28" s="340">
        <v>2.8</v>
      </c>
      <c r="E28" s="337" t="s">
        <v>401</v>
      </c>
      <c r="F28" s="341">
        <v>1</v>
      </c>
      <c r="G28" s="213" t="s">
        <v>402</v>
      </c>
      <c r="H28" s="212">
        <f t="shared" si="0"/>
        <v>36.049999999999997</v>
      </c>
      <c r="I28" s="334" t="s">
        <v>9</v>
      </c>
      <c r="J28" s="213"/>
      <c r="K28" s="213"/>
      <c r="L28" s="22"/>
      <c r="M28" s="22"/>
      <c r="O28" s="22"/>
      <c r="P28" s="22"/>
      <c r="Q28" s="22"/>
      <c r="R28" s="22"/>
    </row>
    <row r="29" spans="1:18" s="129" customFormat="1" ht="15" customHeight="1" x14ac:dyDescent="0.25">
      <c r="A29" s="322" t="s">
        <v>387</v>
      </c>
      <c r="B29" s="330">
        <v>1.1979</v>
      </c>
      <c r="C29" s="75" t="s">
        <v>401</v>
      </c>
      <c r="D29" s="340">
        <v>2.8</v>
      </c>
      <c r="E29" s="75" t="s">
        <v>401</v>
      </c>
      <c r="F29" s="340">
        <v>1</v>
      </c>
      <c r="G29" s="324" t="s">
        <v>402</v>
      </c>
      <c r="H29" s="212">
        <f t="shared" si="0"/>
        <v>3.35</v>
      </c>
      <c r="I29" s="325" t="s">
        <v>9</v>
      </c>
      <c r="J29" s="213"/>
      <c r="K29" s="213"/>
      <c r="L29" s="22"/>
      <c r="M29" s="22"/>
      <c r="O29" s="22"/>
      <c r="P29" s="22"/>
      <c r="Q29" s="22"/>
      <c r="R29" s="22"/>
    </row>
    <row r="30" spans="1:18" s="129" customFormat="1" ht="15" customHeight="1" x14ac:dyDescent="0.25">
      <c r="A30" s="335" t="s">
        <v>388</v>
      </c>
      <c r="B30" s="331">
        <v>9.9274000000000004</v>
      </c>
      <c r="C30" s="337" t="s">
        <v>401</v>
      </c>
      <c r="D30" s="340">
        <v>2.8</v>
      </c>
      <c r="E30" s="337" t="s">
        <v>401</v>
      </c>
      <c r="F30" s="341">
        <v>1</v>
      </c>
      <c r="G30" s="213" t="s">
        <v>402</v>
      </c>
      <c r="H30" s="212">
        <f t="shared" si="0"/>
        <v>27.8</v>
      </c>
      <c r="I30" s="334" t="s">
        <v>9</v>
      </c>
      <c r="J30" s="213"/>
      <c r="K30" s="213"/>
      <c r="L30" s="22"/>
      <c r="M30" s="22"/>
      <c r="O30" s="22"/>
      <c r="P30" s="22"/>
      <c r="Q30" s="22"/>
      <c r="R30" s="22"/>
    </row>
    <row r="31" spans="1:18" s="129" customFormat="1" ht="15" customHeight="1" x14ac:dyDescent="0.25">
      <c r="A31" s="322" t="s">
        <v>389</v>
      </c>
      <c r="B31" s="330">
        <v>6.0865999999999998</v>
      </c>
      <c r="C31" s="75" t="s">
        <v>401</v>
      </c>
      <c r="D31" s="340">
        <v>2.8</v>
      </c>
      <c r="E31" s="75" t="s">
        <v>401</v>
      </c>
      <c r="F31" s="340">
        <v>1</v>
      </c>
      <c r="G31" s="324" t="s">
        <v>402</v>
      </c>
      <c r="H31" s="212">
        <f t="shared" si="0"/>
        <v>17.04</v>
      </c>
      <c r="I31" s="325" t="s">
        <v>9</v>
      </c>
      <c r="J31" s="213"/>
      <c r="K31" s="213"/>
      <c r="L31" s="22"/>
      <c r="M31" s="22"/>
      <c r="O31" s="22"/>
      <c r="P31" s="22"/>
      <c r="Q31" s="22"/>
      <c r="R31" s="22"/>
    </row>
    <row r="32" spans="1:18" s="129" customFormat="1" ht="15" customHeight="1" x14ac:dyDescent="0.25">
      <c r="A32" s="335" t="s">
        <v>390</v>
      </c>
      <c r="B32" s="331">
        <v>3.4922</v>
      </c>
      <c r="C32" s="337" t="s">
        <v>401</v>
      </c>
      <c r="D32" s="340">
        <v>2.8</v>
      </c>
      <c r="E32" s="337" t="s">
        <v>401</v>
      </c>
      <c r="F32" s="341">
        <v>1</v>
      </c>
      <c r="G32" s="213" t="s">
        <v>402</v>
      </c>
      <c r="H32" s="212">
        <f t="shared" si="0"/>
        <v>9.7799999999999994</v>
      </c>
      <c r="I32" s="334" t="s">
        <v>9</v>
      </c>
      <c r="J32" s="213"/>
      <c r="K32" s="213"/>
      <c r="L32" s="22"/>
      <c r="M32" s="22"/>
      <c r="O32" s="22"/>
      <c r="P32" s="22"/>
      <c r="Q32" s="22"/>
      <c r="R32" s="22"/>
    </row>
    <row r="33" spans="1:18" s="129" customFormat="1" ht="15" customHeight="1" x14ac:dyDescent="0.25">
      <c r="A33" s="322" t="s">
        <v>391</v>
      </c>
      <c r="B33" s="330">
        <v>3.0444</v>
      </c>
      <c r="C33" s="75" t="s">
        <v>401</v>
      </c>
      <c r="D33" s="340">
        <v>2.8</v>
      </c>
      <c r="E33" s="75" t="s">
        <v>401</v>
      </c>
      <c r="F33" s="340">
        <v>1</v>
      </c>
      <c r="G33" s="324" t="s">
        <v>402</v>
      </c>
      <c r="H33" s="212">
        <f t="shared" si="0"/>
        <v>8.52</v>
      </c>
      <c r="I33" s="325" t="s">
        <v>9</v>
      </c>
      <c r="J33" s="213"/>
      <c r="K33" s="213"/>
      <c r="L33" s="22"/>
      <c r="M33" s="22"/>
      <c r="O33" s="22"/>
      <c r="P33" s="22"/>
      <c r="Q33" s="22"/>
      <c r="R33" s="22"/>
    </row>
    <row r="34" spans="1:18" s="129" customFormat="1" ht="15" customHeight="1" x14ac:dyDescent="0.25">
      <c r="A34" s="335" t="s">
        <v>383</v>
      </c>
      <c r="B34" s="331">
        <v>0.99929999999999997</v>
      </c>
      <c r="C34" s="337" t="s">
        <v>401</v>
      </c>
      <c r="D34" s="340">
        <v>2.8</v>
      </c>
      <c r="E34" s="337" t="s">
        <v>401</v>
      </c>
      <c r="F34" s="341">
        <v>1</v>
      </c>
      <c r="G34" s="213" t="s">
        <v>402</v>
      </c>
      <c r="H34" s="212">
        <f t="shared" si="0"/>
        <v>2.8</v>
      </c>
      <c r="I34" s="334" t="s">
        <v>9</v>
      </c>
      <c r="J34" s="213"/>
      <c r="K34" s="213"/>
      <c r="L34" s="22"/>
      <c r="M34" s="22"/>
      <c r="O34" s="22"/>
      <c r="P34" s="22"/>
      <c r="Q34" s="22"/>
      <c r="R34" s="22"/>
    </row>
    <row r="35" spans="1:18" s="129" customFormat="1" ht="15" customHeight="1" x14ac:dyDescent="0.25">
      <c r="A35" s="322" t="s">
        <v>392</v>
      </c>
      <c r="B35" s="330">
        <v>4.9922000000000004</v>
      </c>
      <c r="C35" s="75" t="s">
        <v>401</v>
      </c>
      <c r="D35" s="340">
        <v>2.8</v>
      </c>
      <c r="E35" s="75" t="s">
        <v>401</v>
      </c>
      <c r="F35" s="340">
        <v>1</v>
      </c>
      <c r="G35" s="324" t="s">
        <v>402</v>
      </c>
      <c r="H35" s="212">
        <f t="shared" si="0"/>
        <v>13.98</v>
      </c>
      <c r="I35" s="325" t="s">
        <v>9</v>
      </c>
      <c r="J35" s="213"/>
      <c r="K35" s="213"/>
      <c r="L35" s="22"/>
      <c r="M35" s="22"/>
      <c r="O35" s="22"/>
      <c r="P35" s="22"/>
      <c r="Q35" s="22"/>
      <c r="R35" s="22"/>
    </row>
    <row r="36" spans="1:18" s="129" customFormat="1" ht="15" customHeight="1" x14ac:dyDescent="0.25">
      <c r="A36" s="335" t="s">
        <v>393</v>
      </c>
      <c r="B36" s="331">
        <v>4.99</v>
      </c>
      <c r="C36" s="337" t="s">
        <v>401</v>
      </c>
      <c r="D36" s="340">
        <v>2.8</v>
      </c>
      <c r="E36" s="337" t="s">
        <v>401</v>
      </c>
      <c r="F36" s="341">
        <v>1</v>
      </c>
      <c r="G36" s="213" t="s">
        <v>402</v>
      </c>
      <c r="H36" s="212">
        <f t="shared" si="0"/>
        <v>13.97</v>
      </c>
      <c r="I36" s="334" t="s">
        <v>9</v>
      </c>
      <c r="J36" s="213"/>
      <c r="K36" s="213"/>
      <c r="L36" s="22"/>
      <c r="M36" s="22"/>
      <c r="O36" s="22"/>
      <c r="P36" s="22"/>
      <c r="Q36" s="22"/>
      <c r="R36" s="22"/>
    </row>
    <row r="37" spans="1:18" s="129" customFormat="1" ht="15" customHeight="1" x14ac:dyDescent="0.25">
      <c r="A37" s="322" t="s">
        <v>394</v>
      </c>
      <c r="B37" s="330">
        <v>4.8422000000000001</v>
      </c>
      <c r="C37" s="75" t="s">
        <v>401</v>
      </c>
      <c r="D37" s="340">
        <v>2.8</v>
      </c>
      <c r="E37" s="75" t="s">
        <v>401</v>
      </c>
      <c r="F37" s="340">
        <v>1</v>
      </c>
      <c r="G37" s="324" t="s">
        <v>402</v>
      </c>
      <c r="H37" s="212">
        <f t="shared" si="0"/>
        <v>13.56</v>
      </c>
      <c r="I37" s="325" t="s">
        <v>9</v>
      </c>
      <c r="J37" s="213"/>
      <c r="K37" s="213"/>
      <c r="L37" s="22"/>
      <c r="M37" s="22"/>
      <c r="O37" s="22"/>
      <c r="P37" s="22"/>
      <c r="Q37" s="22"/>
      <c r="R37" s="22"/>
    </row>
    <row r="38" spans="1:18" s="129" customFormat="1" ht="15" customHeight="1" x14ac:dyDescent="0.25">
      <c r="A38" s="335" t="s">
        <v>395</v>
      </c>
      <c r="B38" s="331">
        <v>1.3476999999999999</v>
      </c>
      <c r="C38" s="337" t="s">
        <v>401</v>
      </c>
      <c r="D38" s="340">
        <v>2.8</v>
      </c>
      <c r="E38" s="337" t="s">
        <v>401</v>
      </c>
      <c r="F38" s="341">
        <v>1</v>
      </c>
      <c r="G38" s="213" t="s">
        <v>402</v>
      </c>
      <c r="H38" s="212">
        <f t="shared" si="0"/>
        <v>3.77</v>
      </c>
      <c r="I38" s="334" t="s">
        <v>9</v>
      </c>
      <c r="J38" s="213"/>
      <c r="K38" s="213"/>
      <c r="L38" s="22"/>
      <c r="M38" s="22"/>
      <c r="O38" s="22"/>
      <c r="P38" s="22"/>
      <c r="Q38" s="22"/>
      <c r="R38" s="22"/>
    </row>
    <row r="39" spans="1:18" s="129" customFormat="1" ht="15" customHeight="1" x14ac:dyDescent="0.25">
      <c r="A39" s="322" t="s">
        <v>395</v>
      </c>
      <c r="B39" s="330">
        <v>1.3476999999999999</v>
      </c>
      <c r="C39" s="75" t="s">
        <v>401</v>
      </c>
      <c r="D39" s="340">
        <v>2.8</v>
      </c>
      <c r="E39" s="75" t="s">
        <v>401</v>
      </c>
      <c r="F39" s="340">
        <v>1</v>
      </c>
      <c r="G39" s="324" t="s">
        <v>402</v>
      </c>
      <c r="H39" s="212">
        <f t="shared" si="0"/>
        <v>3.77</v>
      </c>
      <c r="I39" s="325" t="s">
        <v>9</v>
      </c>
      <c r="J39" s="208"/>
      <c r="K39" s="208"/>
      <c r="L39" s="22"/>
      <c r="M39" s="22"/>
      <c r="O39" s="22"/>
      <c r="P39" s="22"/>
      <c r="Q39" s="22"/>
      <c r="R39" s="22"/>
    </row>
    <row r="40" spans="1:18" s="129" customFormat="1" ht="15" customHeight="1" x14ac:dyDescent="0.25">
      <c r="A40" s="335" t="s">
        <v>395</v>
      </c>
      <c r="B40" s="331">
        <v>1.2992999999999999</v>
      </c>
      <c r="C40" s="337" t="s">
        <v>401</v>
      </c>
      <c r="D40" s="340">
        <v>2.8</v>
      </c>
      <c r="E40" s="337" t="s">
        <v>401</v>
      </c>
      <c r="F40" s="341">
        <v>1</v>
      </c>
      <c r="G40" s="213" t="s">
        <v>402</v>
      </c>
      <c r="H40" s="212">
        <f t="shared" si="0"/>
        <v>3.64</v>
      </c>
      <c r="I40" s="334" t="s">
        <v>9</v>
      </c>
      <c r="J40" s="208"/>
      <c r="K40" s="208"/>
      <c r="L40" s="22"/>
      <c r="M40" s="22"/>
      <c r="O40" s="22"/>
      <c r="P40" s="22"/>
      <c r="Q40" s="22"/>
      <c r="R40" s="22"/>
    </row>
    <row r="41" spans="1:18" s="129" customFormat="1" ht="15" customHeight="1" x14ac:dyDescent="0.25">
      <c r="A41" s="322" t="s">
        <v>384</v>
      </c>
      <c r="B41" s="330">
        <v>1.2992999999999999</v>
      </c>
      <c r="C41" s="75" t="s">
        <v>401</v>
      </c>
      <c r="D41" s="340">
        <v>2.8</v>
      </c>
      <c r="E41" s="75" t="s">
        <v>401</v>
      </c>
      <c r="F41" s="340">
        <v>1</v>
      </c>
      <c r="G41" s="324" t="s">
        <v>402</v>
      </c>
      <c r="H41" s="212">
        <f t="shared" si="0"/>
        <v>3.64</v>
      </c>
      <c r="I41" s="325" t="s">
        <v>9</v>
      </c>
      <c r="J41" s="213"/>
      <c r="K41" s="213"/>
      <c r="L41" s="22"/>
      <c r="M41" s="22"/>
      <c r="O41" s="22"/>
      <c r="P41" s="22"/>
      <c r="Q41" s="22"/>
      <c r="R41" s="22"/>
    </row>
    <row r="42" spans="1:18" s="129" customFormat="1" ht="15" customHeight="1" x14ac:dyDescent="0.25">
      <c r="A42" s="322" t="s">
        <v>396</v>
      </c>
      <c r="B42" s="330">
        <v>5.9269999999999996</v>
      </c>
      <c r="C42" s="75" t="s">
        <v>401</v>
      </c>
      <c r="D42" s="340">
        <v>2.8</v>
      </c>
      <c r="E42" s="75" t="s">
        <v>401</v>
      </c>
      <c r="F42" s="340">
        <v>1</v>
      </c>
      <c r="G42" s="324" t="s">
        <v>402</v>
      </c>
      <c r="H42" s="212">
        <f t="shared" si="0"/>
        <v>16.600000000000001</v>
      </c>
      <c r="I42" s="325" t="s">
        <v>9</v>
      </c>
      <c r="J42" s="208"/>
      <c r="K42" s="208"/>
      <c r="L42" s="22"/>
      <c r="M42" s="22"/>
      <c r="O42" s="22"/>
      <c r="P42" s="22"/>
      <c r="Q42" s="22"/>
      <c r="R42" s="22"/>
    </row>
    <row r="43" spans="1:18" s="129" customFormat="1" ht="15" customHeight="1" x14ac:dyDescent="0.25">
      <c r="A43" s="335" t="s">
        <v>397</v>
      </c>
      <c r="B43" s="331">
        <v>1.4979</v>
      </c>
      <c r="C43" s="337" t="s">
        <v>401</v>
      </c>
      <c r="D43" s="342">
        <v>2.8</v>
      </c>
      <c r="E43" s="337" t="s">
        <v>401</v>
      </c>
      <c r="F43" s="341">
        <v>1</v>
      </c>
      <c r="G43" s="213" t="s">
        <v>402</v>
      </c>
      <c r="H43" s="212">
        <f t="shared" si="0"/>
        <v>4.1900000000000004</v>
      </c>
      <c r="I43" s="334" t="s">
        <v>9</v>
      </c>
      <c r="J43" s="208"/>
      <c r="K43" s="208"/>
      <c r="L43" s="22"/>
      <c r="M43" s="22"/>
      <c r="O43" s="22"/>
      <c r="P43" s="22"/>
      <c r="Q43" s="22"/>
      <c r="R43" s="22"/>
    </row>
    <row r="44" spans="1:18" s="129" customFormat="1" ht="15" x14ac:dyDescent="0.25">
      <c r="A44" s="322" t="s">
        <v>398</v>
      </c>
      <c r="B44" s="330">
        <v>3.41</v>
      </c>
      <c r="C44" s="75" t="s">
        <v>401</v>
      </c>
      <c r="D44" s="340">
        <v>2</v>
      </c>
      <c r="E44" s="75" t="s">
        <v>401</v>
      </c>
      <c r="F44" s="340">
        <v>1</v>
      </c>
      <c r="G44" s="324" t="s">
        <v>402</v>
      </c>
      <c r="H44" s="212">
        <f t="shared" si="0"/>
        <v>6.82</v>
      </c>
      <c r="I44" s="325" t="s">
        <v>9</v>
      </c>
      <c r="J44" s="72"/>
      <c r="K44" s="201"/>
      <c r="L44" s="22"/>
      <c r="M44" s="22"/>
      <c r="O44" s="22"/>
      <c r="P44" s="22"/>
      <c r="Q44" s="22"/>
      <c r="R44" s="22"/>
    </row>
    <row r="45" spans="1:18" s="129" customFormat="1" ht="14.25" customHeight="1" x14ac:dyDescent="0.2">
      <c r="A45" s="71"/>
      <c r="B45" s="202"/>
      <c r="C45" s="109"/>
      <c r="D45" s="109"/>
      <c r="E45" s="109"/>
      <c r="F45" s="109"/>
      <c r="G45" s="109"/>
      <c r="H45" s="109"/>
      <c r="I45" s="201"/>
      <c r="J45" s="109"/>
      <c r="K45" s="201"/>
      <c r="L45" s="22"/>
      <c r="M45" s="22"/>
      <c r="O45" s="22"/>
      <c r="P45" s="22"/>
      <c r="Q45" s="22"/>
      <c r="R45" s="22"/>
    </row>
    <row r="46" spans="1:18" s="129" customFormat="1" ht="14.25" customHeight="1" x14ac:dyDescent="0.2">
      <c r="A46" s="69" t="s">
        <v>403</v>
      </c>
      <c r="B46" s="343">
        <v>165.85</v>
      </c>
      <c r="C46" s="210" t="s">
        <v>9</v>
      </c>
      <c r="D46" s="109"/>
      <c r="E46" s="109"/>
      <c r="F46" s="109"/>
      <c r="G46" s="109"/>
      <c r="H46" s="109"/>
      <c r="I46" s="201"/>
      <c r="J46" s="109"/>
      <c r="K46" s="201"/>
      <c r="L46" s="22"/>
      <c r="M46" s="22"/>
      <c r="O46" s="22"/>
      <c r="P46" s="22"/>
      <c r="Q46" s="22"/>
      <c r="R46" s="22"/>
    </row>
    <row r="47" spans="1:18" s="129" customFormat="1" ht="14.25" customHeight="1" x14ac:dyDescent="0.2">
      <c r="A47" s="71"/>
      <c r="B47" s="202"/>
      <c r="C47" s="109"/>
      <c r="D47" s="109"/>
      <c r="E47" s="109"/>
      <c r="F47" s="109"/>
      <c r="G47" s="109"/>
      <c r="H47" s="109"/>
      <c r="I47" s="201"/>
      <c r="J47" s="109"/>
      <c r="K47" s="201"/>
      <c r="L47" s="22"/>
      <c r="M47" s="22"/>
      <c r="O47" s="22"/>
      <c r="P47" s="22"/>
      <c r="Q47" s="22"/>
      <c r="R47" s="22"/>
    </row>
    <row r="48" spans="1:18" s="21" customFormat="1" ht="14.25" customHeight="1" x14ac:dyDescent="0.2">
      <c r="A48" s="279" t="s">
        <v>337</v>
      </c>
      <c r="B48" s="280"/>
      <c r="C48" s="280"/>
      <c r="D48" s="280"/>
      <c r="E48" s="280"/>
      <c r="F48" s="280"/>
      <c r="G48" s="280"/>
      <c r="H48" s="280"/>
      <c r="I48" s="281"/>
      <c r="J48" s="89">
        <f>SUM(H17:H44)-B46</f>
        <v>712.86999999999978</v>
      </c>
      <c r="K48" s="90" t="s">
        <v>9</v>
      </c>
      <c r="L48" s="98"/>
      <c r="M48" s="99"/>
      <c r="O48" s="22"/>
      <c r="P48" s="22"/>
      <c r="Q48" s="22"/>
      <c r="R48" s="22"/>
    </row>
    <row r="49" spans="1:18" s="21" customFormat="1" ht="15" x14ac:dyDescent="0.2">
      <c r="A49" s="71"/>
      <c r="B49" s="32"/>
      <c r="C49" s="33"/>
      <c r="D49" s="29"/>
      <c r="E49" s="29"/>
      <c r="F49" s="22"/>
      <c r="G49" s="29"/>
      <c r="H49" s="31"/>
      <c r="I49" s="31"/>
      <c r="J49" s="30"/>
      <c r="K49" s="31"/>
      <c r="L49" s="22"/>
      <c r="M49" s="22"/>
      <c r="O49" s="22"/>
      <c r="P49" s="22"/>
      <c r="Q49" s="22"/>
      <c r="R49" s="22"/>
    </row>
    <row r="50" spans="1:18" s="21" customFormat="1" ht="15" x14ac:dyDescent="0.2">
      <c r="A50" s="276" t="s">
        <v>338</v>
      </c>
      <c r="B50" s="277"/>
      <c r="C50" s="277"/>
      <c r="D50" s="277"/>
      <c r="E50" s="277"/>
      <c r="F50" s="277"/>
      <c r="G50" s="277"/>
      <c r="H50" s="277"/>
      <c r="I50" s="310"/>
      <c r="J50" s="96">
        <v>508.32</v>
      </c>
      <c r="K50" s="103" t="s">
        <v>9</v>
      </c>
      <c r="L50" s="97"/>
      <c r="M50" s="73"/>
      <c r="O50" s="22"/>
      <c r="P50" s="22"/>
      <c r="Q50" s="22"/>
      <c r="R50" s="22"/>
    </row>
    <row r="51" spans="1:18" s="21" customFormat="1" ht="15" x14ac:dyDescent="0.2">
      <c r="A51" s="270" t="s">
        <v>339</v>
      </c>
      <c r="B51" s="271"/>
      <c r="C51" s="271"/>
      <c r="D51" s="271"/>
      <c r="E51" s="271"/>
      <c r="F51" s="271"/>
      <c r="G51" s="271"/>
      <c r="H51" s="271"/>
      <c r="I51" s="272"/>
      <c r="J51" s="101">
        <f>J48-J50</f>
        <v>204.54999999999978</v>
      </c>
      <c r="K51" s="104" t="s">
        <v>9</v>
      </c>
      <c r="L51" s="94"/>
      <c r="M51" s="95"/>
      <c r="O51" s="22"/>
      <c r="P51" s="22"/>
      <c r="Q51" s="22"/>
      <c r="R51" s="22"/>
    </row>
    <row r="52" spans="1:18" s="21" customFormat="1" ht="15" x14ac:dyDescent="0.2">
      <c r="A52" s="273" t="s">
        <v>340</v>
      </c>
      <c r="B52" s="274"/>
      <c r="C52" s="274"/>
      <c r="D52" s="274"/>
      <c r="E52" s="274"/>
      <c r="F52" s="274"/>
      <c r="G52" s="274"/>
      <c r="H52" s="274"/>
      <c r="I52" s="275"/>
      <c r="J52" s="91">
        <f>J50+J51</f>
        <v>712.86999999999978</v>
      </c>
      <c r="K52" s="103" t="s">
        <v>9</v>
      </c>
      <c r="L52" s="100"/>
      <c r="M52" s="93"/>
      <c r="O52" s="22"/>
      <c r="P52" s="22"/>
      <c r="Q52" s="22"/>
      <c r="R52" s="22"/>
    </row>
    <row r="53" spans="1:18" s="21" customFormat="1" ht="15" x14ac:dyDescent="0.2">
      <c r="A53" s="22"/>
      <c r="B53" s="32"/>
      <c r="C53" s="33"/>
      <c r="D53" s="29"/>
      <c r="E53" s="29"/>
      <c r="F53" s="22"/>
      <c r="G53" s="29"/>
      <c r="H53" s="31"/>
      <c r="I53" s="31"/>
      <c r="J53" s="30"/>
      <c r="K53" s="31"/>
      <c r="L53" s="22"/>
      <c r="M53" s="22"/>
      <c r="O53" s="22"/>
      <c r="P53" s="22"/>
      <c r="Q53" s="22"/>
      <c r="R53" s="22"/>
    </row>
    <row r="54" spans="1:18" ht="15" x14ac:dyDescent="0.25">
      <c r="A54" s="265" t="s">
        <v>406</v>
      </c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</row>
    <row r="55" spans="1:18" ht="15" hidden="1" x14ac:dyDescent="0.25">
      <c r="A55" s="282" t="s">
        <v>360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4"/>
    </row>
    <row r="56" spans="1:18" ht="15" hidden="1" x14ac:dyDescent="0.25">
      <c r="B56" s="27"/>
      <c r="C56" s="28"/>
      <c r="N56" s="129"/>
    </row>
    <row r="57" spans="1:18" hidden="1" x14ac:dyDescent="0.2">
      <c r="A57" s="30" t="s">
        <v>354</v>
      </c>
      <c r="B57" s="30"/>
      <c r="C57" s="30"/>
      <c r="D57" s="267"/>
      <c r="E57" s="267"/>
      <c r="F57" s="267"/>
      <c r="G57" s="267"/>
      <c r="H57" s="267"/>
      <c r="I57" s="267"/>
      <c r="J57" s="267"/>
      <c r="K57" s="267"/>
      <c r="L57" s="71"/>
      <c r="N57" s="129"/>
    </row>
    <row r="58" spans="1:18" hidden="1" x14ac:dyDescent="0.2">
      <c r="A58" s="30"/>
      <c r="B58" s="268" t="s">
        <v>356</v>
      </c>
      <c r="C58" s="269"/>
      <c r="D58" s="72"/>
      <c r="E58" s="109"/>
      <c r="F58" s="71"/>
      <c r="G58" s="109"/>
      <c r="H58" s="72"/>
      <c r="I58" s="201"/>
      <c r="J58" s="72"/>
      <c r="K58" s="201"/>
      <c r="L58" s="71"/>
      <c r="N58" s="129"/>
    </row>
    <row r="59" spans="1:18" hidden="1" x14ac:dyDescent="0.2">
      <c r="A59" s="203" t="s">
        <v>355</v>
      </c>
      <c r="B59" s="70">
        <v>2</v>
      </c>
      <c r="C59" s="74" t="s">
        <v>349</v>
      </c>
      <c r="D59" s="109"/>
      <c r="E59" s="109"/>
      <c r="F59" s="201"/>
      <c r="G59" s="109"/>
      <c r="H59" s="109"/>
      <c r="I59" s="201"/>
      <c r="J59" s="109"/>
      <c r="K59" s="201"/>
      <c r="L59" s="71"/>
      <c r="N59" s="129"/>
    </row>
    <row r="60" spans="1:18" hidden="1" x14ac:dyDescent="0.2">
      <c r="A60" s="71"/>
      <c r="B60" s="200"/>
      <c r="C60" s="109"/>
      <c r="D60" s="72"/>
      <c r="E60" s="109"/>
      <c r="F60" s="71"/>
      <c r="G60" s="109"/>
      <c r="H60" s="72"/>
      <c r="I60" s="201"/>
      <c r="J60" s="72"/>
      <c r="K60" s="201"/>
      <c r="L60" s="71"/>
      <c r="N60" s="129"/>
    </row>
    <row r="61" spans="1:18" ht="15" hidden="1" x14ac:dyDescent="0.2">
      <c r="A61" s="279" t="s">
        <v>337</v>
      </c>
      <c r="B61" s="280"/>
      <c r="C61" s="280"/>
      <c r="D61" s="280"/>
      <c r="E61" s="280"/>
      <c r="F61" s="280"/>
      <c r="G61" s="280"/>
      <c r="H61" s="280"/>
      <c r="I61" s="281"/>
      <c r="J61" s="89">
        <f>B59</f>
        <v>2</v>
      </c>
      <c r="K61" s="90" t="s">
        <v>349</v>
      </c>
      <c r="N61" s="129"/>
    </row>
    <row r="62" spans="1:18" ht="15" hidden="1" x14ac:dyDescent="0.2">
      <c r="B62" s="107"/>
      <c r="C62" s="108"/>
      <c r="D62" s="29"/>
      <c r="E62" s="29"/>
      <c r="G62" s="109"/>
      <c r="H62" s="31"/>
      <c r="I62" s="31"/>
      <c r="J62" s="30"/>
      <c r="K62" s="31"/>
      <c r="N62" s="129"/>
    </row>
    <row r="63" spans="1:18" ht="15" hidden="1" x14ac:dyDescent="0.2">
      <c r="A63" s="276" t="s">
        <v>338</v>
      </c>
      <c r="B63" s="277"/>
      <c r="C63" s="277"/>
      <c r="D63" s="277"/>
      <c r="E63" s="277"/>
      <c r="F63" s="277"/>
      <c r="G63" s="277"/>
      <c r="H63" s="277"/>
      <c r="I63" s="278"/>
      <c r="J63" s="106">
        <v>0</v>
      </c>
      <c r="K63" s="97" t="s">
        <v>349</v>
      </c>
      <c r="L63" s="97"/>
      <c r="M63" s="73"/>
      <c r="N63" s="129"/>
    </row>
    <row r="64" spans="1:18" ht="15" hidden="1" x14ac:dyDescent="0.2">
      <c r="A64" s="270" t="s">
        <v>339</v>
      </c>
      <c r="B64" s="271"/>
      <c r="C64" s="271"/>
      <c r="D64" s="271"/>
      <c r="E64" s="271"/>
      <c r="F64" s="271"/>
      <c r="G64" s="271"/>
      <c r="H64" s="271"/>
      <c r="I64" s="272"/>
      <c r="J64" s="101">
        <f>J61-J63</f>
        <v>2</v>
      </c>
      <c r="K64" s="102" t="s">
        <v>349</v>
      </c>
      <c r="L64" s="94"/>
      <c r="M64" s="95"/>
      <c r="N64" s="129"/>
    </row>
    <row r="65" spans="1:18" ht="15" hidden="1" x14ac:dyDescent="0.2">
      <c r="A65" s="273" t="s">
        <v>340</v>
      </c>
      <c r="B65" s="274"/>
      <c r="C65" s="274"/>
      <c r="D65" s="274"/>
      <c r="E65" s="274"/>
      <c r="F65" s="274"/>
      <c r="G65" s="274"/>
      <c r="H65" s="274"/>
      <c r="I65" s="275"/>
      <c r="J65" s="91">
        <f>J63+J64</f>
        <v>2</v>
      </c>
      <c r="K65" s="92" t="s">
        <v>349</v>
      </c>
      <c r="L65" s="100"/>
      <c r="M65" s="93"/>
      <c r="N65" s="129"/>
    </row>
    <row r="66" spans="1:18" ht="15" x14ac:dyDescent="0.25">
      <c r="B66" s="27"/>
      <c r="C66" s="28"/>
      <c r="N66" s="129"/>
    </row>
    <row r="67" spans="1:18" s="21" customFormat="1" ht="28.5" customHeight="1" x14ac:dyDescent="0.25">
      <c r="A67" s="282" t="s">
        <v>407</v>
      </c>
      <c r="B67" s="283"/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4"/>
      <c r="O67" s="22"/>
      <c r="P67" s="22"/>
      <c r="Q67" s="22"/>
      <c r="R67" s="22"/>
    </row>
    <row r="68" spans="1:18" s="21" customFormat="1" ht="15" x14ac:dyDescent="0.25">
      <c r="A68" s="22"/>
      <c r="B68" s="27"/>
      <c r="C68" s="28"/>
      <c r="D68" s="22"/>
      <c r="E68" s="22"/>
      <c r="F68" s="22"/>
      <c r="G68" s="22"/>
      <c r="H68" s="22"/>
      <c r="I68" s="22"/>
      <c r="J68" s="22"/>
      <c r="K68" s="22"/>
      <c r="L68" s="22"/>
      <c r="M68" s="22"/>
      <c r="O68" s="22"/>
      <c r="P68" s="22"/>
      <c r="Q68" s="22"/>
      <c r="R68" s="22"/>
    </row>
    <row r="69" spans="1:18" s="21" customFormat="1" ht="15" customHeight="1" x14ac:dyDescent="0.2">
      <c r="A69" s="344" t="s">
        <v>408</v>
      </c>
      <c r="B69" s="344"/>
      <c r="C69" s="344"/>
      <c r="D69" s="267"/>
      <c r="E69" s="267"/>
      <c r="F69" s="267"/>
      <c r="G69" s="267"/>
      <c r="H69" s="267"/>
      <c r="I69" s="267"/>
      <c r="J69" s="267"/>
      <c r="K69" s="267"/>
      <c r="L69" s="71"/>
      <c r="M69" s="22"/>
      <c r="O69" s="22"/>
      <c r="P69" s="22"/>
      <c r="Q69" s="22"/>
      <c r="R69" s="22"/>
    </row>
    <row r="70" spans="1:18" s="21" customFormat="1" x14ac:dyDescent="0.2">
      <c r="A70" s="211" t="s">
        <v>410</v>
      </c>
      <c r="B70" s="268" t="s">
        <v>412</v>
      </c>
      <c r="C70" s="269"/>
      <c r="D70" s="268" t="s">
        <v>411</v>
      </c>
      <c r="E70" s="269"/>
      <c r="F70" s="71"/>
      <c r="G70" s="109"/>
      <c r="H70" s="72"/>
      <c r="I70" s="201"/>
      <c r="J70" s="72"/>
      <c r="K70" s="201"/>
      <c r="L70" s="71"/>
      <c r="M70" s="22"/>
      <c r="O70" s="22"/>
      <c r="P70" s="22"/>
      <c r="Q70" s="22"/>
      <c r="R70" s="22"/>
    </row>
    <row r="71" spans="1:18" x14ac:dyDescent="0.2">
      <c r="A71" s="345">
        <v>712.87</v>
      </c>
      <c r="B71" s="209">
        <v>2</v>
      </c>
      <c r="C71" s="210" t="s">
        <v>349</v>
      </c>
      <c r="D71" s="346">
        <f>A71*B71</f>
        <v>1425.74</v>
      </c>
      <c r="E71" s="347" t="s">
        <v>9</v>
      </c>
      <c r="F71" s="201"/>
      <c r="G71" s="109"/>
      <c r="H71" s="109"/>
      <c r="I71" s="201"/>
      <c r="J71" s="109"/>
      <c r="K71" s="201"/>
      <c r="L71" s="71"/>
    </row>
    <row r="72" spans="1:18" x14ac:dyDescent="0.2">
      <c r="A72" s="71"/>
      <c r="B72" s="200"/>
      <c r="C72" s="109"/>
      <c r="D72" s="72"/>
      <c r="E72" s="109"/>
      <c r="F72" s="71"/>
      <c r="G72" s="109"/>
      <c r="H72" s="72"/>
      <c r="I72" s="201"/>
      <c r="J72" s="72"/>
      <c r="K72" s="201"/>
      <c r="L72" s="71"/>
    </row>
    <row r="73" spans="1:18" s="76" customFormat="1" ht="15" x14ac:dyDescent="0.2">
      <c r="A73" s="279" t="s">
        <v>337</v>
      </c>
      <c r="B73" s="280"/>
      <c r="C73" s="280"/>
      <c r="D73" s="280"/>
      <c r="E73" s="280"/>
      <c r="F73" s="280"/>
      <c r="G73" s="280"/>
      <c r="H73" s="280"/>
      <c r="I73" s="281"/>
      <c r="J73" s="89">
        <f>D71</f>
        <v>1425.74</v>
      </c>
      <c r="K73" s="90" t="s">
        <v>9</v>
      </c>
      <c r="L73" s="22"/>
      <c r="M73" s="22"/>
      <c r="O73" s="22"/>
      <c r="P73" s="22"/>
      <c r="Q73" s="22"/>
      <c r="R73" s="22"/>
    </row>
    <row r="74" spans="1:18" s="76" customFormat="1" ht="15" x14ac:dyDescent="0.2">
      <c r="A74" s="22"/>
      <c r="B74" s="107"/>
      <c r="C74" s="108"/>
      <c r="D74" s="29"/>
      <c r="E74" s="29"/>
      <c r="F74" s="22"/>
      <c r="G74" s="109"/>
      <c r="H74" s="31"/>
      <c r="I74" s="31"/>
      <c r="J74" s="30"/>
      <c r="K74" s="31"/>
      <c r="L74" s="22"/>
      <c r="M74" s="22"/>
      <c r="O74" s="22"/>
      <c r="P74" s="22"/>
      <c r="Q74" s="22"/>
      <c r="R74" s="22"/>
    </row>
    <row r="75" spans="1:18" s="76" customFormat="1" ht="15" x14ac:dyDescent="0.2">
      <c r="A75" s="276" t="s">
        <v>338</v>
      </c>
      <c r="B75" s="277"/>
      <c r="C75" s="277"/>
      <c r="D75" s="277"/>
      <c r="E75" s="277"/>
      <c r="F75" s="277"/>
      <c r="G75" s="277"/>
      <c r="H75" s="277"/>
      <c r="I75" s="278"/>
      <c r="J75" s="106">
        <v>1016.64</v>
      </c>
      <c r="K75" s="97" t="s">
        <v>9</v>
      </c>
      <c r="L75" s="97"/>
      <c r="M75" s="73"/>
      <c r="O75" s="22"/>
      <c r="P75" s="22"/>
      <c r="Q75" s="22"/>
      <c r="R75" s="22"/>
    </row>
    <row r="76" spans="1:18" s="76" customFormat="1" ht="15" x14ac:dyDescent="0.2">
      <c r="A76" s="270" t="s">
        <v>339</v>
      </c>
      <c r="B76" s="271"/>
      <c r="C76" s="271"/>
      <c r="D76" s="271"/>
      <c r="E76" s="271"/>
      <c r="F76" s="271"/>
      <c r="G76" s="271"/>
      <c r="H76" s="271"/>
      <c r="I76" s="272"/>
      <c r="J76" s="101">
        <f>J73-J75</f>
        <v>409.1</v>
      </c>
      <c r="K76" s="102" t="s">
        <v>9</v>
      </c>
      <c r="L76" s="94"/>
      <c r="M76" s="95"/>
      <c r="O76" s="22"/>
      <c r="P76" s="22"/>
      <c r="Q76" s="22"/>
      <c r="R76" s="22"/>
    </row>
    <row r="77" spans="1:18" s="21" customFormat="1" ht="15" x14ac:dyDescent="0.2">
      <c r="A77" s="273" t="s">
        <v>340</v>
      </c>
      <c r="B77" s="274"/>
      <c r="C77" s="274"/>
      <c r="D77" s="274"/>
      <c r="E77" s="274"/>
      <c r="F77" s="274"/>
      <c r="G77" s="274"/>
      <c r="H77" s="274"/>
      <c r="I77" s="275"/>
      <c r="J77" s="91">
        <f>J75+J76</f>
        <v>1425.74</v>
      </c>
      <c r="K77" s="92" t="s">
        <v>9</v>
      </c>
      <c r="L77" s="100"/>
      <c r="M77" s="93"/>
      <c r="O77" s="22"/>
      <c r="P77" s="22"/>
      <c r="Q77" s="22"/>
      <c r="R77" s="22"/>
    </row>
    <row r="78" spans="1:18" s="21" customFormat="1" ht="15" x14ac:dyDescent="0.25">
      <c r="A78" s="22"/>
      <c r="B78" s="27"/>
      <c r="C78" s="28"/>
      <c r="D78" s="22"/>
      <c r="E78" s="22"/>
      <c r="F78" s="22"/>
      <c r="G78" s="22"/>
      <c r="H78" s="22"/>
      <c r="I78" s="22"/>
      <c r="J78" s="22"/>
      <c r="K78" s="22"/>
      <c r="L78" s="22"/>
      <c r="M78" s="22"/>
      <c r="O78" s="22"/>
      <c r="P78" s="22"/>
      <c r="Q78" s="22"/>
      <c r="R78" s="22"/>
    </row>
    <row r="79" spans="1:18" s="129" customFormat="1" ht="15" hidden="1" x14ac:dyDescent="0.25">
      <c r="A79" s="282" t="s">
        <v>361</v>
      </c>
      <c r="B79" s="283"/>
      <c r="C79" s="283"/>
      <c r="D79" s="283"/>
      <c r="E79" s="283"/>
      <c r="F79" s="283"/>
      <c r="G79" s="283"/>
      <c r="H79" s="283"/>
      <c r="I79" s="283"/>
      <c r="J79" s="283"/>
      <c r="K79" s="283"/>
      <c r="L79" s="283"/>
      <c r="M79" s="284"/>
      <c r="O79" s="22"/>
      <c r="P79" s="22"/>
      <c r="Q79" s="22"/>
      <c r="R79" s="22"/>
    </row>
    <row r="80" spans="1:18" s="129" customFormat="1" ht="15" hidden="1" x14ac:dyDescent="0.25">
      <c r="A80" s="22"/>
      <c r="B80" s="27"/>
      <c r="C80" s="28"/>
      <c r="D80" s="22"/>
      <c r="E80" s="22"/>
      <c r="F80" s="22"/>
      <c r="G80" s="22"/>
      <c r="H80" s="22"/>
      <c r="I80" s="22"/>
      <c r="J80" s="22"/>
      <c r="K80" s="22"/>
      <c r="L80" s="22"/>
      <c r="M80" s="22"/>
      <c r="O80" s="22"/>
      <c r="P80" s="22"/>
      <c r="Q80" s="22"/>
      <c r="R80" s="22"/>
    </row>
    <row r="81" spans="1:18" s="129" customFormat="1" hidden="1" x14ac:dyDescent="0.2">
      <c r="A81" s="30" t="s">
        <v>354</v>
      </c>
      <c r="B81" s="30"/>
      <c r="C81" s="30"/>
      <c r="D81" s="267"/>
      <c r="E81" s="267"/>
      <c r="F81" s="267"/>
      <c r="G81" s="267"/>
      <c r="H81" s="267"/>
      <c r="I81" s="267"/>
      <c r="J81" s="267"/>
      <c r="K81" s="267"/>
      <c r="L81" s="22"/>
      <c r="M81" s="22"/>
      <c r="O81" s="22"/>
      <c r="P81" s="22"/>
      <c r="Q81" s="22"/>
      <c r="R81" s="22"/>
    </row>
    <row r="82" spans="1:18" s="129" customFormat="1" hidden="1" x14ac:dyDescent="0.2">
      <c r="A82" s="30"/>
      <c r="B82" s="268" t="s">
        <v>356</v>
      </c>
      <c r="C82" s="269"/>
      <c r="D82" s="72"/>
      <c r="E82" s="109"/>
      <c r="F82" s="72"/>
      <c r="G82" s="109"/>
      <c r="H82" s="72"/>
      <c r="I82" s="201"/>
      <c r="J82" s="72"/>
      <c r="K82" s="201"/>
      <c r="L82" s="22"/>
      <c r="M82" s="22"/>
      <c r="O82" s="22"/>
      <c r="P82" s="22"/>
      <c r="Q82" s="22"/>
      <c r="R82" s="22"/>
    </row>
    <row r="83" spans="1:18" s="129" customFormat="1" hidden="1" x14ac:dyDescent="0.2">
      <c r="A83" s="203" t="s">
        <v>355</v>
      </c>
      <c r="B83" s="70">
        <v>2</v>
      </c>
      <c r="C83" s="74" t="s">
        <v>349</v>
      </c>
      <c r="D83" s="72"/>
      <c r="E83" s="109"/>
      <c r="F83" s="72"/>
      <c r="G83" s="109"/>
      <c r="H83" s="72"/>
      <c r="I83" s="201"/>
      <c r="J83" s="72"/>
      <c r="K83" s="201"/>
      <c r="L83" s="22"/>
      <c r="M83" s="22"/>
      <c r="O83" s="22"/>
      <c r="P83" s="22"/>
      <c r="Q83" s="22"/>
      <c r="R83" s="22"/>
    </row>
    <row r="84" spans="1:18" s="129" customFormat="1" ht="15" hidden="1" x14ac:dyDescent="0.25">
      <c r="A84" s="22"/>
      <c r="B84" s="27"/>
      <c r="C84" s="28"/>
      <c r="D84" s="30"/>
      <c r="E84" s="30"/>
      <c r="F84" s="30"/>
      <c r="G84" s="30"/>
      <c r="H84" s="30"/>
      <c r="I84" s="22"/>
      <c r="J84" s="30"/>
      <c r="K84" s="22"/>
      <c r="L84" s="22"/>
      <c r="M84" s="22"/>
      <c r="O84" s="22"/>
      <c r="P84" s="22"/>
      <c r="Q84" s="22"/>
      <c r="R84" s="22"/>
    </row>
    <row r="85" spans="1:18" s="129" customFormat="1" ht="15" hidden="1" x14ac:dyDescent="0.2">
      <c r="A85" s="279" t="s">
        <v>337</v>
      </c>
      <c r="B85" s="280"/>
      <c r="C85" s="280"/>
      <c r="D85" s="280"/>
      <c r="E85" s="280"/>
      <c r="F85" s="280"/>
      <c r="G85" s="280"/>
      <c r="H85" s="280"/>
      <c r="I85" s="281"/>
      <c r="J85" s="89">
        <f>B83</f>
        <v>2</v>
      </c>
      <c r="K85" s="90" t="s">
        <v>349</v>
      </c>
      <c r="L85" s="22"/>
      <c r="M85" s="22"/>
      <c r="O85" s="22"/>
      <c r="P85" s="22"/>
      <c r="Q85" s="22"/>
      <c r="R85" s="22"/>
    </row>
    <row r="86" spans="1:18" s="129" customFormat="1" ht="15" hidden="1" x14ac:dyDescent="0.25">
      <c r="A86" s="22"/>
      <c r="B86" s="27"/>
      <c r="C86" s="28"/>
      <c r="D86" s="30"/>
      <c r="E86" s="30"/>
      <c r="F86" s="30"/>
      <c r="G86" s="30"/>
      <c r="H86" s="30"/>
      <c r="I86" s="22"/>
      <c r="J86" s="30"/>
      <c r="K86" s="22"/>
      <c r="L86" s="22"/>
      <c r="M86" s="22"/>
      <c r="O86" s="22"/>
      <c r="P86" s="22"/>
      <c r="Q86" s="22"/>
      <c r="R86" s="22"/>
    </row>
    <row r="87" spans="1:18" s="129" customFormat="1" ht="15" hidden="1" x14ac:dyDescent="0.2">
      <c r="A87" s="276" t="s">
        <v>338</v>
      </c>
      <c r="B87" s="277"/>
      <c r="C87" s="277"/>
      <c r="D87" s="277"/>
      <c r="E87" s="277"/>
      <c r="F87" s="277"/>
      <c r="G87" s="277"/>
      <c r="H87" s="277"/>
      <c r="I87" s="278"/>
      <c r="J87" s="106">
        <v>0</v>
      </c>
      <c r="K87" s="97" t="s">
        <v>349</v>
      </c>
      <c r="L87" s="97"/>
      <c r="M87" s="73"/>
      <c r="O87" s="22"/>
      <c r="P87" s="22"/>
      <c r="Q87" s="22"/>
      <c r="R87" s="22"/>
    </row>
    <row r="88" spans="1:18" s="129" customFormat="1" ht="15" hidden="1" x14ac:dyDescent="0.2">
      <c r="A88" s="270" t="s">
        <v>339</v>
      </c>
      <c r="B88" s="271"/>
      <c r="C88" s="271"/>
      <c r="D88" s="271"/>
      <c r="E88" s="271"/>
      <c r="F88" s="271"/>
      <c r="G88" s="271"/>
      <c r="H88" s="271"/>
      <c r="I88" s="272"/>
      <c r="J88" s="101">
        <f>J89-J87</f>
        <v>2</v>
      </c>
      <c r="K88" s="102" t="s">
        <v>349</v>
      </c>
      <c r="L88" s="94"/>
      <c r="M88" s="95"/>
      <c r="O88" s="22"/>
      <c r="P88" s="22"/>
      <c r="Q88" s="22"/>
      <c r="R88" s="22"/>
    </row>
    <row r="89" spans="1:18" s="129" customFormat="1" ht="15" hidden="1" x14ac:dyDescent="0.2">
      <c r="A89" s="273" t="s">
        <v>340</v>
      </c>
      <c r="B89" s="274"/>
      <c r="C89" s="274"/>
      <c r="D89" s="274"/>
      <c r="E89" s="274"/>
      <c r="F89" s="274"/>
      <c r="G89" s="274"/>
      <c r="H89" s="274"/>
      <c r="I89" s="275"/>
      <c r="J89" s="91">
        <f>J85</f>
        <v>2</v>
      </c>
      <c r="K89" s="92" t="s">
        <v>349</v>
      </c>
      <c r="L89" s="100"/>
      <c r="M89" s="93"/>
      <c r="O89" s="22"/>
      <c r="P89" s="22"/>
      <c r="Q89" s="22"/>
      <c r="R89" s="22"/>
    </row>
    <row r="90" spans="1:18" s="129" customFormat="1" ht="32.25" customHeight="1" x14ac:dyDescent="0.25">
      <c r="A90" s="282" t="s">
        <v>413</v>
      </c>
      <c r="B90" s="283"/>
      <c r="C90" s="283"/>
      <c r="D90" s="283"/>
      <c r="E90" s="283"/>
      <c r="F90" s="283"/>
      <c r="G90" s="283"/>
      <c r="H90" s="283"/>
      <c r="I90" s="283"/>
      <c r="J90" s="283"/>
      <c r="K90" s="283"/>
      <c r="L90" s="283"/>
      <c r="M90" s="284"/>
      <c r="O90" s="22"/>
      <c r="P90" s="22"/>
      <c r="Q90" s="22"/>
      <c r="R90" s="22"/>
    </row>
    <row r="91" spans="1:18" s="129" customFormat="1" ht="15" x14ac:dyDescent="0.25">
      <c r="A91" s="22"/>
      <c r="B91" s="27"/>
      <c r="C91" s="28"/>
      <c r="D91" s="22"/>
      <c r="E91" s="22"/>
      <c r="F91" s="22"/>
      <c r="G91" s="22"/>
      <c r="H91" s="22"/>
      <c r="I91" s="22"/>
      <c r="J91" s="22"/>
      <c r="K91" s="22"/>
      <c r="L91" s="22"/>
      <c r="M91" s="22"/>
      <c r="O91" s="22"/>
      <c r="P91" s="22"/>
      <c r="Q91" s="22"/>
      <c r="R91" s="22"/>
    </row>
    <row r="92" spans="1:18" s="129" customFormat="1" x14ac:dyDescent="0.2">
      <c r="A92" s="30" t="s">
        <v>354</v>
      </c>
      <c r="B92" s="30"/>
      <c r="C92" s="30"/>
      <c r="D92" s="267"/>
      <c r="E92" s="267"/>
      <c r="F92" s="267"/>
      <c r="G92" s="267"/>
      <c r="H92" s="267"/>
      <c r="I92" s="267"/>
      <c r="J92" s="267"/>
      <c r="K92" s="267"/>
      <c r="L92" s="22"/>
      <c r="M92" s="22"/>
      <c r="O92" s="22"/>
      <c r="P92" s="22"/>
      <c r="Q92" s="22"/>
      <c r="R92" s="22"/>
    </row>
    <row r="93" spans="1:18" s="129" customFormat="1" ht="15" x14ac:dyDescent="0.25">
      <c r="A93" s="22"/>
      <c r="B93" s="27"/>
      <c r="C93" s="28"/>
      <c r="D93" s="22"/>
      <c r="E93" s="22"/>
      <c r="F93" s="22"/>
      <c r="G93" s="22"/>
      <c r="H93" s="22"/>
      <c r="I93" s="22"/>
      <c r="J93" s="22"/>
      <c r="K93" s="22"/>
      <c r="L93" s="22"/>
      <c r="M93" s="22"/>
      <c r="O93" s="22"/>
      <c r="P93" s="22"/>
      <c r="Q93" s="22"/>
      <c r="R93" s="22"/>
    </row>
    <row r="94" spans="1:18" s="129" customFormat="1" x14ac:dyDescent="0.2">
      <c r="A94" s="22"/>
      <c r="B94" s="326" t="s">
        <v>414</v>
      </c>
      <c r="C94" s="329"/>
      <c r="D94" s="333" t="s">
        <v>399</v>
      </c>
      <c r="E94" s="328"/>
      <c r="F94" s="348" t="s">
        <v>409</v>
      </c>
      <c r="G94" s="349"/>
      <c r="H94" s="22"/>
      <c r="I94" s="22"/>
      <c r="J94" s="22"/>
      <c r="K94" s="22"/>
      <c r="L94" s="22"/>
      <c r="M94" s="22"/>
      <c r="O94" s="22"/>
      <c r="P94" s="22"/>
      <c r="Q94" s="22"/>
      <c r="R94" s="22"/>
    </row>
    <row r="95" spans="1:18" s="129" customFormat="1" ht="15" x14ac:dyDescent="0.25">
      <c r="A95" s="322" t="s">
        <v>418</v>
      </c>
      <c r="B95" s="330">
        <v>12.77</v>
      </c>
      <c r="C95" s="75" t="s">
        <v>401</v>
      </c>
      <c r="D95" s="340">
        <v>2.8</v>
      </c>
      <c r="E95" s="75" t="s">
        <v>401</v>
      </c>
      <c r="F95" s="339">
        <f>ROUND(B95*D95,2)</f>
        <v>35.76</v>
      </c>
      <c r="G95" s="73" t="s">
        <v>9</v>
      </c>
      <c r="H95" s="22"/>
      <c r="I95" s="22"/>
      <c r="J95" s="22"/>
      <c r="K95" s="22"/>
      <c r="L95" s="22"/>
      <c r="M95" s="22"/>
      <c r="O95" s="22"/>
      <c r="P95" s="22"/>
      <c r="Q95" s="22"/>
      <c r="R95" s="22"/>
    </row>
    <row r="96" spans="1:18" s="129" customFormat="1" ht="15" x14ac:dyDescent="0.25">
      <c r="A96" s="322" t="s">
        <v>381</v>
      </c>
      <c r="B96" s="330">
        <v>18.66</v>
      </c>
      <c r="C96" s="75" t="s">
        <v>401</v>
      </c>
      <c r="D96" s="340">
        <v>2.8</v>
      </c>
      <c r="E96" s="75" t="s">
        <v>401</v>
      </c>
      <c r="F96" s="339">
        <f t="shared" ref="F96:F101" si="1">ROUND(B96*D96,2)</f>
        <v>52.25</v>
      </c>
      <c r="G96" s="73" t="s">
        <v>9</v>
      </c>
      <c r="H96" s="22"/>
      <c r="I96" s="22"/>
      <c r="J96" s="22"/>
      <c r="K96" s="22"/>
      <c r="L96" s="22"/>
      <c r="M96" s="22"/>
      <c r="O96" s="22"/>
      <c r="P96" s="22"/>
      <c r="Q96" s="22"/>
      <c r="R96" s="22"/>
    </row>
    <row r="97" spans="1:18" s="129" customFormat="1" ht="15" x14ac:dyDescent="0.25">
      <c r="A97" s="322" t="s">
        <v>386</v>
      </c>
      <c r="B97" s="330">
        <v>20.3</v>
      </c>
      <c r="C97" s="75" t="s">
        <v>401</v>
      </c>
      <c r="D97" s="340">
        <v>2.8</v>
      </c>
      <c r="E97" s="75" t="s">
        <v>401</v>
      </c>
      <c r="F97" s="339">
        <f t="shared" si="1"/>
        <v>56.84</v>
      </c>
      <c r="G97" s="73" t="s">
        <v>9</v>
      </c>
      <c r="H97" s="22"/>
      <c r="I97" s="22"/>
      <c r="J97" s="22"/>
      <c r="K97" s="22"/>
      <c r="L97" s="22"/>
      <c r="M97" s="22"/>
      <c r="O97" s="22"/>
      <c r="P97" s="22"/>
      <c r="Q97" s="22"/>
      <c r="R97" s="22"/>
    </row>
    <row r="98" spans="1:18" s="129" customFormat="1" ht="15" x14ac:dyDescent="0.25">
      <c r="A98" s="335" t="s">
        <v>415</v>
      </c>
      <c r="B98" s="331">
        <v>10.68</v>
      </c>
      <c r="C98" s="337" t="s">
        <v>401</v>
      </c>
      <c r="D98" s="341">
        <v>2.8</v>
      </c>
      <c r="E98" s="337" t="s">
        <v>401</v>
      </c>
      <c r="F98" s="339">
        <f t="shared" si="1"/>
        <v>29.9</v>
      </c>
      <c r="G98" s="73" t="s">
        <v>9</v>
      </c>
      <c r="H98" s="22"/>
      <c r="I98" s="22"/>
      <c r="J98" s="22"/>
      <c r="K98" s="22"/>
      <c r="L98" s="22"/>
      <c r="M98" s="22"/>
      <c r="O98" s="22"/>
      <c r="P98" s="22"/>
      <c r="Q98" s="22"/>
      <c r="R98" s="22"/>
    </row>
    <row r="99" spans="1:18" s="129" customFormat="1" ht="15" x14ac:dyDescent="0.25">
      <c r="A99" s="322" t="s">
        <v>417</v>
      </c>
      <c r="B99" s="330">
        <v>12.17</v>
      </c>
      <c r="C99" s="75" t="s">
        <v>401</v>
      </c>
      <c r="D99" s="340">
        <v>2.8</v>
      </c>
      <c r="E99" s="75" t="s">
        <v>401</v>
      </c>
      <c r="F99" s="339">
        <f t="shared" si="1"/>
        <v>34.08</v>
      </c>
      <c r="G99" s="73" t="s">
        <v>9</v>
      </c>
      <c r="H99" s="22"/>
      <c r="I99" s="22"/>
      <c r="J99" s="22"/>
      <c r="K99" s="22"/>
      <c r="L99" s="22"/>
      <c r="M99" s="22"/>
      <c r="O99" s="22"/>
      <c r="P99" s="22"/>
      <c r="Q99" s="22"/>
      <c r="R99" s="22"/>
    </row>
    <row r="100" spans="1:18" s="129" customFormat="1" ht="15" x14ac:dyDescent="0.25">
      <c r="A100" s="335" t="s">
        <v>416</v>
      </c>
      <c r="B100" s="331">
        <v>12.17</v>
      </c>
      <c r="C100" s="337" t="s">
        <v>401</v>
      </c>
      <c r="D100" s="340">
        <v>2.8</v>
      </c>
      <c r="E100" s="337" t="s">
        <v>401</v>
      </c>
      <c r="F100" s="339">
        <f t="shared" si="1"/>
        <v>34.08</v>
      </c>
      <c r="G100" s="73" t="s">
        <v>9</v>
      </c>
      <c r="H100" s="22"/>
      <c r="I100" s="22"/>
      <c r="J100" s="22"/>
      <c r="K100" s="22"/>
      <c r="L100" s="22"/>
      <c r="M100" s="22"/>
      <c r="O100" s="22"/>
      <c r="P100" s="22"/>
      <c r="Q100" s="22"/>
      <c r="R100" s="22"/>
    </row>
    <row r="101" spans="1:18" s="129" customFormat="1" ht="15" x14ac:dyDescent="0.25">
      <c r="A101" s="322" t="s">
        <v>389</v>
      </c>
      <c r="B101" s="330">
        <v>12.17</v>
      </c>
      <c r="C101" s="75" t="s">
        <v>401</v>
      </c>
      <c r="D101" s="340">
        <v>2.8</v>
      </c>
      <c r="E101" s="75" t="s">
        <v>401</v>
      </c>
      <c r="F101" s="339">
        <f t="shared" si="1"/>
        <v>34.08</v>
      </c>
      <c r="G101" s="350" t="s">
        <v>9</v>
      </c>
      <c r="H101" s="22"/>
      <c r="I101" s="22"/>
      <c r="J101" s="22"/>
      <c r="K101" s="22"/>
      <c r="L101" s="22"/>
      <c r="M101" s="22"/>
      <c r="N101" s="361">
        <f>SUM(F95:F101)</f>
        <v>276.98999999999995</v>
      </c>
      <c r="O101" s="22"/>
      <c r="P101" s="22"/>
      <c r="Q101" s="22"/>
      <c r="R101" s="22"/>
    </row>
    <row r="102" spans="1:18" s="129" customFormat="1" ht="15" x14ac:dyDescent="0.25">
      <c r="A102" s="22"/>
      <c r="B102" s="27"/>
      <c r="C102" s="28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O102" s="22"/>
      <c r="P102" s="22"/>
      <c r="Q102" s="22"/>
      <c r="R102" s="22"/>
    </row>
    <row r="103" spans="1:18" s="129" customFormat="1" x14ac:dyDescent="0.2">
      <c r="A103" s="351"/>
      <c r="B103" s="351" t="s">
        <v>419</v>
      </c>
      <c r="C103" s="353"/>
      <c r="D103" s="352" t="s">
        <v>420</v>
      </c>
      <c r="E103" s="352"/>
      <c r="F103" s="351" t="s">
        <v>421</v>
      </c>
      <c r="G103" s="353"/>
      <c r="H103" s="352" t="s">
        <v>310</v>
      </c>
      <c r="I103" s="353"/>
      <c r="J103" s="22"/>
      <c r="K103" s="22"/>
      <c r="L103" s="22"/>
      <c r="M103" s="22"/>
      <c r="O103" s="22"/>
      <c r="P103" s="22"/>
      <c r="Q103" s="22"/>
      <c r="R103" s="22"/>
    </row>
    <row r="104" spans="1:18" s="129" customFormat="1" x14ac:dyDescent="0.2">
      <c r="A104" s="322" t="s">
        <v>422</v>
      </c>
      <c r="B104" s="330">
        <v>2</v>
      </c>
      <c r="C104" s="358" t="s">
        <v>401</v>
      </c>
      <c r="D104" s="323">
        <v>0.8</v>
      </c>
      <c r="E104" s="359" t="s">
        <v>401</v>
      </c>
      <c r="F104" s="330">
        <v>6</v>
      </c>
      <c r="G104" s="358" t="s">
        <v>423</v>
      </c>
      <c r="H104" s="323">
        <f t="shared" ref="H104:H106" si="2">B104*D104*F104</f>
        <v>9.6000000000000014</v>
      </c>
      <c r="I104" s="360" t="s">
        <v>9</v>
      </c>
      <c r="J104" s="22"/>
      <c r="K104" s="22"/>
      <c r="L104" s="22"/>
      <c r="M104" s="22"/>
      <c r="O104" s="22"/>
      <c r="P104" s="22"/>
      <c r="Q104" s="22"/>
      <c r="R104" s="22"/>
    </row>
    <row r="105" spans="1:18" s="129" customFormat="1" x14ac:dyDescent="0.2">
      <c r="A105" s="335" t="s">
        <v>424</v>
      </c>
      <c r="B105" s="331">
        <v>0.9</v>
      </c>
      <c r="C105" s="356" t="s">
        <v>401</v>
      </c>
      <c r="D105" s="354">
        <v>2.1</v>
      </c>
      <c r="E105" s="355" t="s">
        <v>401</v>
      </c>
      <c r="F105" s="331">
        <v>7</v>
      </c>
      <c r="G105" s="356" t="s">
        <v>423</v>
      </c>
      <c r="H105" s="355">
        <f t="shared" si="2"/>
        <v>13.23</v>
      </c>
      <c r="I105" s="356" t="s">
        <v>9</v>
      </c>
      <c r="J105" s="22"/>
      <c r="K105" s="22"/>
      <c r="L105" s="22"/>
      <c r="M105" s="22"/>
      <c r="O105" s="22"/>
      <c r="P105" s="22"/>
      <c r="Q105" s="22"/>
      <c r="R105" s="22"/>
    </row>
    <row r="106" spans="1:18" s="129" customFormat="1" x14ac:dyDescent="0.2">
      <c r="A106" s="322" t="s">
        <v>426</v>
      </c>
      <c r="B106" s="330">
        <v>1.2</v>
      </c>
      <c r="C106" s="358" t="s">
        <v>401</v>
      </c>
      <c r="D106" s="323">
        <v>2.1</v>
      </c>
      <c r="E106" s="359" t="s">
        <v>401</v>
      </c>
      <c r="F106" s="330">
        <v>1</v>
      </c>
      <c r="G106" s="358" t="s">
        <v>423</v>
      </c>
      <c r="H106" s="359">
        <f t="shared" si="2"/>
        <v>2.52</v>
      </c>
      <c r="I106" s="358" t="s">
        <v>9</v>
      </c>
      <c r="J106" s="22"/>
      <c r="K106" s="22"/>
      <c r="L106" s="22"/>
      <c r="M106" s="22"/>
      <c r="O106" s="22"/>
      <c r="P106" s="22"/>
      <c r="Q106" s="22"/>
      <c r="R106" s="22"/>
    </row>
    <row r="107" spans="1:18" s="129" customFormat="1" x14ac:dyDescent="0.2">
      <c r="A107" s="336" t="s">
        <v>425</v>
      </c>
      <c r="B107" s="332">
        <f>SUM(H104:H106)</f>
        <v>25.35</v>
      </c>
      <c r="C107" s="357" t="s">
        <v>9</v>
      </c>
      <c r="D107" s="321"/>
      <c r="E107" s="321"/>
      <c r="F107" s="321"/>
      <c r="G107" s="321"/>
      <c r="H107" s="321"/>
      <c r="I107" s="321"/>
      <c r="J107" s="22"/>
      <c r="K107" s="22"/>
      <c r="L107" s="22"/>
      <c r="M107" s="22"/>
      <c r="O107" s="22"/>
      <c r="P107" s="22"/>
      <c r="Q107" s="22"/>
      <c r="R107" s="22"/>
    </row>
    <row r="108" spans="1:18" s="129" customFormat="1" ht="15" x14ac:dyDescent="0.25">
      <c r="A108" s="22"/>
      <c r="B108" s="27"/>
      <c r="C108" s="28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O108" s="22"/>
      <c r="P108" s="22"/>
      <c r="Q108" s="22"/>
      <c r="R108" s="22"/>
    </row>
    <row r="109" spans="1:18" s="129" customFormat="1" ht="15" x14ac:dyDescent="0.2">
      <c r="A109" s="279" t="s">
        <v>337</v>
      </c>
      <c r="B109" s="280"/>
      <c r="C109" s="280"/>
      <c r="D109" s="280"/>
      <c r="E109" s="280"/>
      <c r="F109" s="280"/>
      <c r="G109" s="280"/>
      <c r="H109" s="280"/>
      <c r="I109" s="281"/>
      <c r="J109" s="89">
        <f>SUM(F95:F101)-B107</f>
        <v>251.63999999999996</v>
      </c>
      <c r="K109" s="90" t="s">
        <v>9</v>
      </c>
      <c r="L109" s="98"/>
      <c r="M109" s="99"/>
      <c r="O109" s="22"/>
      <c r="P109" s="22"/>
      <c r="Q109" s="22"/>
      <c r="R109" s="22"/>
    </row>
    <row r="110" spans="1:18" s="129" customFormat="1" ht="15" x14ac:dyDescent="0.2">
      <c r="A110" s="71"/>
      <c r="B110" s="32"/>
      <c r="C110" s="33"/>
      <c r="D110" s="29"/>
      <c r="E110" s="29"/>
      <c r="F110" s="22"/>
      <c r="G110" s="29"/>
      <c r="H110" s="31"/>
      <c r="I110" s="31"/>
      <c r="J110" s="30"/>
      <c r="K110" s="31"/>
      <c r="L110" s="22"/>
      <c r="M110" s="22"/>
      <c r="O110" s="22"/>
      <c r="P110" s="22"/>
      <c r="Q110" s="22"/>
      <c r="R110" s="22"/>
    </row>
    <row r="111" spans="1:18" s="129" customFormat="1" ht="15" customHeight="1" x14ac:dyDescent="0.2">
      <c r="A111" s="276" t="s">
        <v>338</v>
      </c>
      <c r="B111" s="277"/>
      <c r="C111" s="277"/>
      <c r="D111" s="277"/>
      <c r="E111" s="277"/>
      <c r="F111" s="277"/>
      <c r="G111" s="277"/>
      <c r="H111" s="277"/>
      <c r="I111" s="310"/>
      <c r="J111" s="96">
        <v>0</v>
      </c>
      <c r="K111" s="103" t="s">
        <v>9</v>
      </c>
      <c r="L111" s="97"/>
      <c r="M111" s="73"/>
      <c r="O111" s="22"/>
      <c r="P111" s="22"/>
      <c r="Q111" s="22"/>
      <c r="R111" s="22"/>
    </row>
    <row r="112" spans="1:18" s="129" customFormat="1" ht="15" x14ac:dyDescent="0.2">
      <c r="A112" s="270" t="s">
        <v>339</v>
      </c>
      <c r="B112" s="271"/>
      <c r="C112" s="271"/>
      <c r="D112" s="271"/>
      <c r="E112" s="271"/>
      <c r="F112" s="271"/>
      <c r="G112" s="271"/>
      <c r="H112" s="271"/>
      <c r="I112" s="272"/>
      <c r="J112" s="101">
        <f>J109-J111</f>
        <v>251.63999999999996</v>
      </c>
      <c r="K112" s="104" t="s">
        <v>9</v>
      </c>
      <c r="L112" s="94"/>
      <c r="M112" s="95"/>
      <c r="O112" s="22"/>
      <c r="P112" s="22"/>
      <c r="Q112" s="22"/>
      <c r="R112" s="22"/>
    </row>
    <row r="113" spans="1:18" s="129" customFormat="1" ht="15" customHeight="1" x14ac:dyDescent="0.2">
      <c r="A113" s="273" t="s">
        <v>340</v>
      </c>
      <c r="B113" s="274"/>
      <c r="C113" s="274"/>
      <c r="D113" s="274"/>
      <c r="E113" s="274"/>
      <c r="F113" s="274"/>
      <c r="G113" s="274"/>
      <c r="H113" s="274"/>
      <c r="I113" s="275"/>
      <c r="J113" s="91">
        <f>J111+J112</f>
        <v>251.63999999999996</v>
      </c>
      <c r="K113" s="103" t="s">
        <v>9</v>
      </c>
      <c r="L113" s="100"/>
      <c r="M113" s="93"/>
      <c r="O113" s="22"/>
      <c r="P113" s="22"/>
      <c r="Q113" s="22"/>
      <c r="R113" s="22"/>
    </row>
    <row r="114" spans="1:18" s="129" customFormat="1" ht="15" customHeight="1" x14ac:dyDescent="0.25">
      <c r="A114" s="22"/>
      <c r="B114" s="27"/>
      <c r="C114" s="28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O114" s="22"/>
      <c r="P114" s="22"/>
      <c r="Q114" s="22"/>
      <c r="R114" s="22"/>
    </row>
    <row r="115" spans="1:18" s="129" customFormat="1" ht="15" customHeight="1" x14ac:dyDescent="0.25">
      <c r="A115" s="22"/>
      <c r="B115" s="27"/>
      <c r="C115" s="28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O115" s="22"/>
      <c r="P115" s="22"/>
      <c r="Q115" s="22"/>
      <c r="R115" s="22"/>
    </row>
    <row r="116" spans="1:18" s="129" customFormat="1" ht="15" x14ac:dyDescent="0.25">
      <c r="A116" s="22"/>
      <c r="B116" s="27"/>
      <c r="C116" s="28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O116" s="22"/>
      <c r="P116" s="22"/>
      <c r="Q116" s="22"/>
      <c r="R116" s="22"/>
    </row>
    <row r="117" spans="1:18" s="129" customFormat="1" ht="15" x14ac:dyDescent="0.2">
      <c r="A117" s="186"/>
      <c r="B117" s="186"/>
      <c r="C117" s="186"/>
      <c r="D117" s="186"/>
      <c r="E117" s="186"/>
      <c r="F117" s="186"/>
      <c r="G117" s="186"/>
      <c r="H117" s="186"/>
      <c r="I117" s="186"/>
      <c r="J117" s="187"/>
      <c r="K117" s="188"/>
      <c r="L117" s="118"/>
      <c r="M117" s="71"/>
      <c r="O117" s="22"/>
      <c r="P117" s="22"/>
      <c r="Q117" s="22"/>
      <c r="R117" s="22"/>
    </row>
    <row r="118" spans="1:18" s="81" customFormat="1" ht="15" x14ac:dyDescent="0.2">
      <c r="A118" s="199"/>
      <c r="B118" s="199"/>
      <c r="C118" s="199"/>
      <c r="D118" s="199"/>
      <c r="E118" s="199"/>
      <c r="F118" s="199"/>
      <c r="G118" s="199"/>
      <c r="H118" s="199"/>
      <c r="I118" s="199"/>
      <c r="J118" s="119"/>
      <c r="K118" s="115"/>
      <c r="L118" s="120"/>
      <c r="M118" s="121"/>
      <c r="O118" s="22"/>
      <c r="P118" s="22"/>
      <c r="Q118" s="22"/>
      <c r="R118" s="22"/>
    </row>
    <row r="119" spans="1:18" s="81" customFormat="1" ht="15" x14ac:dyDescent="0.2">
      <c r="A119" s="105"/>
      <c r="B119" s="105"/>
      <c r="C119" s="105"/>
      <c r="D119" s="105"/>
      <c r="E119" s="105"/>
      <c r="F119" s="105"/>
      <c r="G119" s="105"/>
      <c r="H119" s="122"/>
      <c r="I119" s="122"/>
      <c r="J119" s="123"/>
      <c r="K119" s="124"/>
      <c r="L119" s="116"/>
      <c r="M119" s="117"/>
      <c r="O119" s="22"/>
      <c r="P119" s="22"/>
      <c r="Q119" s="22"/>
      <c r="R119" s="22"/>
    </row>
    <row r="120" spans="1:18" s="81" customFormat="1" ht="15" x14ac:dyDescent="0.2">
      <c r="A120" s="105"/>
      <c r="B120" s="105"/>
      <c r="C120" s="105"/>
      <c r="D120" s="105"/>
      <c r="E120" s="105"/>
      <c r="F120" s="105"/>
      <c r="G120" s="105"/>
      <c r="H120" s="261" t="s">
        <v>342</v>
      </c>
      <c r="I120" s="261"/>
      <c r="J120" s="261"/>
      <c r="K120" s="261"/>
      <c r="L120" s="261"/>
      <c r="M120" s="261"/>
      <c r="O120" s="22"/>
      <c r="P120" s="22"/>
      <c r="Q120" s="22"/>
      <c r="R120" s="22"/>
    </row>
    <row r="121" spans="1:18" s="81" customFormat="1" ht="15" x14ac:dyDescent="0.2">
      <c r="A121" s="105"/>
      <c r="B121" s="105"/>
      <c r="C121" s="105"/>
      <c r="D121" s="105"/>
      <c r="E121" s="105"/>
      <c r="F121" s="105"/>
      <c r="G121" s="105"/>
      <c r="H121" s="261" t="s">
        <v>343</v>
      </c>
      <c r="I121" s="261"/>
      <c r="J121" s="261"/>
      <c r="K121" s="261"/>
      <c r="L121" s="261"/>
      <c r="M121" s="261"/>
      <c r="O121" s="22"/>
      <c r="P121" s="22"/>
      <c r="Q121" s="22"/>
      <c r="R121" s="22"/>
    </row>
    <row r="122" spans="1:18" ht="15" x14ac:dyDescent="0.2">
      <c r="A122" s="311"/>
      <c r="B122" s="311"/>
      <c r="C122" s="311"/>
      <c r="D122" s="311"/>
      <c r="E122" s="311"/>
      <c r="F122" s="311"/>
      <c r="G122" s="311"/>
      <c r="H122" s="311"/>
      <c r="I122" s="311"/>
      <c r="J122" s="119"/>
      <c r="K122" s="115"/>
      <c r="L122" s="120"/>
      <c r="M122" s="121"/>
    </row>
  </sheetData>
  <mergeCells count="68">
    <mergeCell ref="A69:C69"/>
    <mergeCell ref="D70:E70"/>
    <mergeCell ref="B94:C94"/>
    <mergeCell ref="D94:E94"/>
    <mergeCell ref="F94:G94"/>
    <mergeCell ref="B58:C58"/>
    <mergeCell ref="A61:I61"/>
    <mergeCell ref="A63:I63"/>
    <mergeCell ref="A64:I64"/>
    <mergeCell ref="A65:I65"/>
    <mergeCell ref="A67:M67"/>
    <mergeCell ref="B82:C82"/>
    <mergeCell ref="A85:I85"/>
    <mergeCell ref="A87:I87"/>
    <mergeCell ref="A88:I88"/>
    <mergeCell ref="A89:I89"/>
    <mergeCell ref="A90:M90"/>
    <mergeCell ref="D92:E92"/>
    <mergeCell ref="F92:G92"/>
    <mergeCell ref="A76:I76"/>
    <mergeCell ref="A77:I77"/>
    <mergeCell ref="A73:I73"/>
    <mergeCell ref="A75:I75"/>
    <mergeCell ref="A79:M79"/>
    <mergeCell ref="D81:E81"/>
    <mergeCell ref="F81:G81"/>
    <mergeCell ref="H81:I81"/>
    <mergeCell ref="J81:K81"/>
    <mergeCell ref="H92:I92"/>
    <mergeCell ref="J92:K92"/>
    <mergeCell ref="A122:I122"/>
    <mergeCell ref="H120:M120"/>
    <mergeCell ref="H121:M121"/>
    <mergeCell ref="A109:I109"/>
    <mergeCell ref="A111:I111"/>
    <mergeCell ref="A112:I112"/>
    <mergeCell ref="A113:I113"/>
    <mergeCell ref="A51:I51"/>
    <mergeCell ref="A52:I52"/>
    <mergeCell ref="A1:M1"/>
    <mergeCell ref="A2:M2"/>
    <mergeCell ref="A4:M5"/>
    <mergeCell ref="A10:M10"/>
    <mergeCell ref="B7:I7"/>
    <mergeCell ref="B8:I8"/>
    <mergeCell ref="B9:D9"/>
    <mergeCell ref="F9:I9"/>
    <mergeCell ref="J7:M9"/>
    <mergeCell ref="A13:M13"/>
    <mergeCell ref="A14:M14"/>
    <mergeCell ref="D16:E16"/>
    <mergeCell ref="H16:I16"/>
    <mergeCell ref="J16:K16"/>
    <mergeCell ref="F16:G16"/>
    <mergeCell ref="A48:I48"/>
    <mergeCell ref="A50:I50"/>
    <mergeCell ref="B16:C16"/>
    <mergeCell ref="A54:M54"/>
    <mergeCell ref="D69:E69"/>
    <mergeCell ref="F69:G69"/>
    <mergeCell ref="H69:I69"/>
    <mergeCell ref="J69:K69"/>
    <mergeCell ref="B70:C70"/>
    <mergeCell ref="A55:M55"/>
    <mergeCell ref="D57:E57"/>
    <mergeCell ref="F57:G57"/>
    <mergeCell ref="H57:I57"/>
    <mergeCell ref="J57:K57"/>
  </mergeCells>
  <printOptions horizontalCentered="1"/>
  <pageMargins left="0.39370078740157483" right="0.39370078740157483" top="0.70866141732283472" bottom="0.70866141732283472" header="0.31496062992125984" footer="0.31496062992125984"/>
  <pageSetup paperSize="9" scale="70" fitToHeight="0" orientation="portrait" horizontalDpi="1200" verticalDpi="1200" r:id="rId1"/>
  <headerFooter>
    <oddHeader>&amp;RBM03 - MEMORIAL  BOTAFOGO</oddHeader>
    <oddFooter>Página &amp;P de &amp;N</oddFooter>
  </headerFooter>
  <rowBreaks count="1" manualBreakCount="1">
    <brk id="78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view="pageBreakPreview" zoomScaleNormal="100" zoomScaleSheetLayoutView="100" workbookViewId="0">
      <selection activeCell="Q1" sqref="Q1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315"/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3" ht="18.75" x14ac:dyDescent="0.3">
      <c r="A2" s="316" t="s">
        <v>371</v>
      </c>
      <c r="B2" s="316"/>
      <c r="C2" s="316"/>
      <c r="D2" s="316"/>
      <c r="E2" s="316"/>
      <c r="F2" s="86"/>
      <c r="G2" s="86"/>
      <c r="H2" s="317" t="s">
        <v>372</v>
      </c>
      <c r="I2" s="317"/>
      <c r="J2" s="317"/>
      <c r="K2" s="317"/>
      <c r="L2" s="317"/>
      <c r="M2" s="86"/>
    </row>
    <row r="3" spans="1:13" ht="15.75" x14ac:dyDescent="0.25">
      <c r="A3" s="318" t="s">
        <v>331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</row>
    <row r="4" spans="1:13" ht="15.75" x14ac:dyDescent="0.25">
      <c r="A4" s="319" t="s">
        <v>358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</row>
    <row r="5" spans="1:13" ht="15.75" x14ac:dyDescent="0.25">
      <c r="A5" s="314" t="s">
        <v>357</v>
      </c>
      <c r="B5" s="314"/>
      <c r="C5" s="314"/>
      <c r="D5" s="314"/>
      <c r="E5" s="314"/>
      <c r="F5" s="314"/>
      <c r="G5" s="314" t="s">
        <v>359</v>
      </c>
      <c r="H5" s="314"/>
      <c r="I5" s="314"/>
      <c r="J5" s="314"/>
      <c r="K5" s="314"/>
      <c r="L5" s="314"/>
      <c r="M5" s="314"/>
    </row>
    <row r="6" spans="1:13" x14ac:dyDescent="0.25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</row>
    <row r="7" spans="1:13" x14ac:dyDescent="0.25">
      <c r="A7" s="312"/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</row>
    <row r="8" spans="1:13" x14ac:dyDescent="0.25">
      <c r="A8" s="312"/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</row>
    <row r="9" spans="1:13" x14ac:dyDescent="0.25">
      <c r="A9" s="312"/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</row>
    <row r="10" spans="1:13" x14ac:dyDescent="0.25">
      <c r="A10" s="312"/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</row>
    <row r="11" spans="1:13" x14ac:dyDescent="0.25">
      <c r="A11" s="312"/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  <c r="M11" s="312"/>
    </row>
    <row r="12" spans="1:13" x14ac:dyDescent="0.25">
      <c r="A12" s="312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1:13" x14ac:dyDescent="0.25">
      <c r="A13" s="312"/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1:13" x14ac:dyDescent="0.25">
      <c r="A14" s="312"/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1:13" x14ac:dyDescent="0.25">
      <c r="A15" s="312"/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1:13" x14ac:dyDescent="0.25">
      <c r="A16" s="312"/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7" spans="1:13" x14ac:dyDescent="0.25">
      <c r="A17" s="312"/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</row>
    <row r="18" spans="1:13" x14ac:dyDescent="0.25">
      <c r="A18" s="312"/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1:13" x14ac:dyDescent="0.25">
      <c r="A19" s="312"/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1:13" x14ac:dyDescent="0.25">
      <c r="A20" s="312"/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1:13" ht="15.75" x14ac:dyDescent="0.25">
      <c r="A21" s="313" t="s">
        <v>427</v>
      </c>
      <c r="B21" s="313"/>
      <c r="C21" s="313"/>
      <c r="D21" s="313"/>
      <c r="E21" s="313"/>
      <c r="F21" s="313"/>
      <c r="G21" s="313" t="s">
        <v>428</v>
      </c>
      <c r="H21" s="313"/>
      <c r="I21" s="313"/>
      <c r="J21" s="313"/>
      <c r="K21" s="313"/>
      <c r="L21" s="313"/>
      <c r="M21" s="313"/>
    </row>
    <row r="22" spans="1:13" x14ac:dyDescent="0.25">
      <c r="A22" s="312"/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1:13" x14ac:dyDescent="0.25">
      <c r="A23" s="312"/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1:13" x14ac:dyDescent="0.25">
      <c r="A24" s="312"/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1:13" x14ac:dyDescent="0.25">
      <c r="A25" s="312"/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3" x14ac:dyDescent="0.25">
      <c r="A26" s="312"/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1:13" x14ac:dyDescent="0.25">
      <c r="A27" s="312"/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1:13" x14ac:dyDescent="0.25">
      <c r="A28" s="312"/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1:13" x14ac:dyDescent="0.25">
      <c r="A29" s="312"/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1:13" x14ac:dyDescent="0.25">
      <c r="A30" s="312"/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1:13" x14ac:dyDescent="0.25">
      <c r="A31" s="312"/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  <row r="32" spans="1:13" x14ac:dyDescent="0.25">
      <c r="A32" s="312"/>
      <c r="B32" s="312"/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</row>
    <row r="33" spans="1:13" x14ac:dyDescent="0.25">
      <c r="A33" s="312"/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</row>
    <row r="34" spans="1:13" x14ac:dyDescent="0.25">
      <c r="A34" s="312"/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</row>
    <row r="35" spans="1:13" x14ac:dyDescent="0.25">
      <c r="A35" s="312"/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</row>
    <row r="36" spans="1:13" x14ac:dyDescent="0.25">
      <c r="A36" s="312"/>
      <c r="B36" s="312"/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</row>
    <row r="37" spans="1:13" x14ac:dyDescent="0.25">
      <c r="A37" s="312"/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</row>
    <row r="38" spans="1:13" x14ac:dyDescent="0.25">
      <c r="A38" s="312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</row>
    <row r="39" spans="1:13" ht="15.75" x14ac:dyDescent="0.25">
      <c r="A39" s="313" t="s">
        <v>429</v>
      </c>
      <c r="B39" s="313"/>
      <c r="C39" s="313"/>
      <c r="D39" s="313"/>
      <c r="E39" s="313"/>
      <c r="F39" s="313"/>
      <c r="G39" s="313" t="s">
        <v>362</v>
      </c>
      <c r="H39" s="313"/>
      <c r="I39" s="313"/>
      <c r="J39" s="313"/>
      <c r="K39" s="313"/>
      <c r="L39" s="313"/>
      <c r="M39" s="313"/>
    </row>
    <row r="40" spans="1:13" x14ac:dyDescent="0.25">
      <c r="A40" s="312"/>
      <c r="B40" s="312"/>
      <c r="C40" s="312"/>
      <c r="D40" s="312"/>
      <c r="E40" s="312"/>
      <c r="F40" s="312"/>
      <c r="G40" s="312"/>
      <c r="H40" s="312"/>
      <c r="I40" s="312"/>
      <c r="J40" s="312"/>
      <c r="K40" s="312"/>
      <c r="L40" s="312"/>
      <c r="M40" s="312"/>
    </row>
    <row r="41" spans="1:13" x14ac:dyDescent="0.25">
      <c r="A41" s="312"/>
      <c r="B41" s="312"/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</row>
    <row r="42" spans="1:13" x14ac:dyDescent="0.25">
      <c r="A42" s="312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</row>
    <row r="43" spans="1:13" x14ac:dyDescent="0.25">
      <c r="A43" s="312"/>
      <c r="B43" s="312"/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312"/>
    </row>
    <row r="44" spans="1:13" x14ac:dyDescent="0.25">
      <c r="A44" s="312"/>
      <c r="B44" s="312"/>
      <c r="C44" s="312"/>
      <c r="D44" s="312"/>
      <c r="E44" s="312"/>
      <c r="F44" s="312"/>
      <c r="G44" s="312"/>
      <c r="H44" s="312"/>
      <c r="I44" s="312"/>
      <c r="J44" s="312"/>
      <c r="K44" s="312"/>
      <c r="L44" s="312"/>
      <c r="M44" s="312"/>
    </row>
    <row r="45" spans="1:13" x14ac:dyDescent="0.25">
      <c r="A45" s="312"/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</row>
    <row r="46" spans="1:13" x14ac:dyDescent="0.25">
      <c r="A46" s="312"/>
      <c r="B46" s="312"/>
      <c r="C46" s="312"/>
      <c r="D46" s="312"/>
      <c r="E46" s="312"/>
      <c r="F46" s="312"/>
      <c r="G46" s="312"/>
      <c r="H46" s="312"/>
      <c r="I46" s="312"/>
      <c r="J46" s="312"/>
      <c r="K46" s="312"/>
      <c r="L46" s="312"/>
      <c r="M46" s="312"/>
    </row>
    <row r="47" spans="1:13" x14ac:dyDescent="0.25">
      <c r="A47" s="312"/>
      <c r="B47" s="312"/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</row>
    <row r="48" spans="1:13" x14ac:dyDescent="0.25">
      <c r="A48" s="312"/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</row>
    <row r="49" spans="1:13" x14ac:dyDescent="0.25">
      <c r="A49" s="312"/>
      <c r="B49" s="312"/>
      <c r="C49" s="312"/>
      <c r="D49" s="312"/>
      <c r="E49" s="312"/>
      <c r="F49" s="312"/>
      <c r="G49" s="312"/>
      <c r="H49" s="312"/>
      <c r="I49" s="312"/>
      <c r="J49" s="312"/>
      <c r="K49" s="312"/>
      <c r="L49" s="312"/>
      <c r="M49" s="312"/>
    </row>
    <row r="50" spans="1:13" x14ac:dyDescent="0.25">
      <c r="A50" s="312"/>
      <c r="B50" s="312"/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</row>
    <row r="51" spans="1:13" x14ac:dyDescent="0.25">
      <c r="A51" s="312"/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</row>
    <row r="52" spans="1:13" x14ac:dyDescent="0.25">
      <c r="A52" s="312"/>
      <c r="B52" s="312"/>
      <c r="C52" s="312"/>
      <c r="D52" s="312"/>
      <c r="E52" s="312"/>
      <c r="F52" s="312"/>
      <c r="G52" s="312"/>
      <c r="H52" s="312"/>
      <c r="I52" s="312"/>
      <c r="J52" s="312"/>
      <c r="K52" s="312"/>
      <c r="L52" s="312"/>
      <c r="M52" s="312"/>
    </row>
    <row r="53" spans="1:13" x14ac:dyDescent="0.25">
      <c r="A53" s="312"/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312"/>
      <c r="M53" s="312"/>
    </row>
    <row r="54" spans="1:13" x14ac:dyDescent="0.25">
      <c r="A54" s="312"/>
      <c r="B54" s="312"/>
      <c r="C54" s="312"/>
      <c r="D54" s="312"/>
      <c r="E54" s="312"/>
      <c r="F54" s="312"/>
      <c r="G54" s="312"/>
      <c r="H54" s="312"/>
      <c r="I54" s="312"/>
      <c r="J54" s="312"/>
      <c r="K54" s="312"/>
      <c r="L54" s="312"/>
      <c r="M54" s="312"/>
    </row>
    <row r="55" spans="1:13" x14ac:dyDescent="0.25">
      <c r="A55" s="312"/>
      <c r="B55" s="312"/>
      <c r="C55" s="312"/>
      <c r="D55" s="312"/>
      <c r="E55" s="312"/>
      <c r="F55" s="312"/>
      <c r="G55" s="312"/>
      <c r="H55" s="312"/>
      <c r="I55" s="312"/>
      <c r="J55" s="312"/>
      <c r="K55" s="312"/>
      <c r="L55" s="312"/>
      <c r="M55" s="312"/>
    </row>
    <row r="56" spans="1:13" x14ac:dyDescent="0.25">
      <c r="A56" s="312"/>
      <c r="B56" s="312"/>
      <c r="C56" s="312"/>
      <c r="D56" s="312"/>
      <c r="E56" s="312"/>
      <c r="F56" s="312"/>
      <c r="G56" s="312"/>
      <c r="H56" s="312"/>
      <c r="I56" s="312"/>
      <c r="J56" s="312"/>
      <c r="K56" s="312"/>
      <c r="L56" s="312"/>
      <c r="M56" s="312"/>
    </row>
    <row r="57" spans="1:13" ht="15.75" x14ac:dyDescent="0.25">
      <c r="A57" s="313" t="s">
        <v>431</v>
      </c>
      <c r="B57" s="313"/>
      <c r="C57" s="313"/>
      <c r="D57" s="313"/>
      <c r="E57" s="313"/>
      <c r="F57" s="313"/>
      <c r="G57" s="313" t="s">
        <v>430</v>
      </c>
      <c r="H57" s="313"/>
      <c r="I57" s="313"/>
      <c r="J57" s="313"/>
      <c r="K57" s="313"/>
      <c r="L57" s="313"/>
      <c r="M57" s="313"/>
    </row>
    <row r="58" spans="1:13" x14ac:dyDescent="0.25">
      <c r="A58" s="312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</row>
    <row r="59" spans="1:13" x14ac:dyDescent="0.25">
      <c r="A59" s="312"/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</row>
    <row r="60" spans="1:13" x14ac:dyDescent="0.25">
      <c r="A60" s="312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</row>
    <row r="61" spans="1:13" x14ac:dyDescent="0.25">
      <c r="A61" s="312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</row>
    <row r="62" spans="1:13" x14ac:dyDescent="0.25">
      <c r="A62" s="312"/>
      <c r="B62" s="312"/>
      <c r="C62" s="312"/>
      <c r="D62" s="312"/>
      <c r="E62" s="312"/>
      <c r="F62" s="312"/>
      <c r="G62" s="312"/>
      <c r="H62" s="312"/>
      <c r="I62" s="312"/>
      <c r="J62" s="312"/>
      <c r="K62" s="312"/>
      <c r="L62" s="312"/>
      <c r="M62" s="312"/>
    </row>
    <row r="63" spans="1:13" x14ac:dyDescent="0.25">
      <c r="A63" s="312"/>
      <c r="B63" s="312"/>
      <c r="C63" s="312"/>
      <c r="D63" s="312"/>
      <c r="E63" s="312"/>
      <c r="F63" s="312"/>
      <c r="G63" s="312"/>
      <c r="H63" s="312"/>
      <c r="I63" s="312"/>
      <c r="J63" s="312"/>
      <c r="K63" s="312"/>
      <c r="L63" s="312"/>
      <c r="M63" s="312"/>
    </row>
    <row r="64" spans="1:13" x14ac:dyDescent="0.25">
      <c r="A64" s="312"/>
      <c r="B64" s="312"/>
      <c r="C64" s="312"/>
      <c r="D64" s="312"/>
      <c r="E64" s="312"/>
      <c r="F64" s="312"/>
      <c r="G64" s="312"/>
      <c r="H64" s="312"/>
      <c r="I64" s="312"/>
      <c r="J64" s="312"/>
      <c r="K64" s="312"/>
      <c r="L64" s="312"/>
      <c r="M64" s="312"/>
    </row>
    <row r="65" spans="1:13" x14ac:dyDescent="0.25">
      <c r="A65" s="312"/>
      <c r="B65" s="312"/>
      <c r="C65" s="312"/>
      <c r="D65" s="312"/>
      <c r="E65" s="312"/>
      <c r="F65" s="312"/>
      <c r="G65" s="312"/>
      <c r="H65" s="312"/>
      <c r="I65" s="312"/>
      <c r="J65" s="312"/>
      <c r="K65" s="312"/>
      <c r="L65" s="312"/>
      <c r="M65" s="312"/>
    </row>
    <row r="66" spans="1:13" x14ac:dyDescent="0.25">
      <c r="A66" s="312"/>
      <c r="B66" s="312"/>
      <c r="C66" s="312"/>
      <c r="D66" s="312"/>
      <c r="E66" s="312"/>
      <c r="F66" s="312"/>
      <c r="G66" s="312"/>
      <c r="H66" s="312"/>
      <c r="I66" s="312"/>
      <c r="J66" s="312"/>
      <c r="K66" s="312"/>
      <c r="L66" s="312"/>
      <c r="M66" s="312"/>
    </row>
    <row r="67" spans="1:13" x14ac:dyDescent="0.25">
      <c r="A67" s="312"/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</row>
    <row r="68" spans="1:13" x14ac:dyDescent="0.25">
      <c r="A68" s="312"/>
      <c r="B68" s="312"/>
      <c r="C68" s="312"/>
      <c r="D68" s="312"/>
      <c r="E68" s="312"/>
      <c r="F68" s="312"/>
      <c r="G68" s="312"/>
      <c r="H68" s="312"/>
      <c r="I68" s="312"/>
      <c r="J68" s="312"/>
      <c r="K68" s="312"/>
      <c r="L68" s="312"/>
      <c r="M68" s="312"/>
    </row>
    <row r="69" spans="1:13" x14ac:dyDescent="0.25">
      <c r="A69" s="312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</row>
    <row r="70" spans="1:13" x14ac:dyDescent="0.25">
      <c r="A70" s="312"/>
      <c r="B70" s="312"/>
      <c r="C70" s="312"/>
      <c r="D70" s="312"/>
      <c r="E70" s="312"/>
      <c r="F70" s="312"/>
      <c r="G70" s="312"/>
      <c r="H70" s="312"/>
      <c r="I70" s="312"/>
      <c r="J70" s="312"/>
      <c r="K70" s="312"/>
      <c r="L70" s="312"/>
      <c r="M70" s="312"/>
    </row>
    <row r="71" spans="1:13" x14ac:dyDescent="0.25">
      <c r="A71" s="312"/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  <c r="M71" s="312"/>
    </row>
    <row r="72" spans="1:13" x14ac:dyDescent="0.25">
      <c r="A72" s="312"/>
      <c r="B72" s="312"/>
      <c r="C72" s="312"/>
      <c r="D72" s="312"/>
      <c r="E72" s="312"/>
      <c r="F72" s="312"/>
      <c r="G72" s="312"/>
      <c r="H72" s="312"/>
      <c r="I72" s="312"/>
      <c r="J72" s="312"/>
      <c r="K72" s="312"/>
      <c r="L72" s="312"/>
      <c r="M72" s="312"/>
    </row>
    <row r="73" spans="1:13" x14ac:dyDescent="0.25">
      <c r="A73" s="312"/>
      <c r="B73" s="312"/>
      <c r="C73" s="312"/>
      <c r="D73" s="312"/>
      <c r="E73" s="312"/>
      <c r="F73" s="312"/>
      <c r="G73" s="312"/>
      <c r="H73" s="312"/>
      <c r="I73" s="312"/>
      <c r="J73" s="312"/>
      <c r="K73" s="312"/>
      <c r="L73" s="312"/>
      <c r="M73" s="312"/>
    </row>
    <row r="74" spans="1:13" x14ac:dyDescent="0.25">
      <c r="A74" s="312"/>
      <c r="B74" s="312"/>
      <c r="C74" s="312"/>
      <c r="D74" s="312"/>
      <c r="E74" s="312"/>
      <c r="F74" s="312"/>
      <c r="G74" s="312"/>
      <c r="H74" s="312"/>
      <c r="I74" s="312"/>
      <c r="J74" s="312"/>
      <c r="K74" s="312"/>
      <c r="L74" s="312"/>
      <c r="M74" s="312"/>
    </row>
    <row r="75" spans="1:13" ht="15.75" x14ac:dyDescent="0.25">
      <c r="A75" s="313" t="s">
        <v>363</v>
      </c>
      <c r="B75" s="313"/>
      <c r="C75" s="313"/>
      <c r="D75" s="313"/>
      <c r="E75" s="313"/>
      <c r="F75" s="313"/>
      <c r="G75" s="313" t="s">
        <v>364</v>
      </c>
      <c r="H75" s="313"/>
      <c r="I75" s="313"/>
      <c r="J75" s="313"/>
      <c r="K75" s="313"/>
      <c r="L75" s="313"/>
      <c r="M75" s="313"/>
    </row>
    <row r="76" spans="1:13" x14ac:dyDescent="0.25">
      <c r="A76" s="312"/>
      <c r="B76" s="312"/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</row>
    <row r="77" spans="1:13" x14ac:dyDescent="0.25">
      <c r="A77" s="312"/>
      <c r="B77" s="312"/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</row>
    <row r="78" spans="1:13" x14ac:dyDescent="0.25">
      <c r="A78" s="312"/>
      <c r="B78" s="312"/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</row>
    <row r="79" spans="1:13" x14ac:dyDescent="0.25">
      <c r="A79" s="312"/>
      <c r="B79" s="312"/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</row>
    <row r="80" spans="1:13" x14ac:dyDescent="0.25">
      <c r="A80" s="312"/>
      <c r="B80" s="312"/>
      <c r="C80" s="312"/>
      <c r="D80" s="312"/>
      <c r="E80" s="312"/>
      <c r="F80" s="312"/>
      <c r="G80" s="312"/>
      <c r="H80" s="312"/>
      <c r="I80" s="312"/>
      <c r="J80" s="312"/>
      <c r="K80" s="312"/>
      <c r="L80" s="312"/>
      <c r="M80" s="312"/>
    </row>
    <row r="81" spans="1:13" x14ac:dyDescent="0.25">
      <c r="A81" s="312"/>
      <c r="B81" s="312"/>
      <c r="C81" s="312"/>
      <c r="D81" s="312"/>
      <c r="E81" s="312"/>
      <c r="F81" s="312"/>
      <c r="G81" s="312"/>
      <c r="H81" s="312"/>
      <c r="I81" s="312"/>
      <c r="J81" s="312"/>
      <c r="K81" s="312"/>
      <c r="L81" s="312"/>
      <c r="M81" s="312"/>
    </row>
    <row r="82" spans="1:13" x14ac:dyDescent="0.25">
      <c r="A82" s="312"/>
      <c r="B82" s="312"/>
      <c r="C82" s="312"/>
      <c r="D82" s="312"/>
      <c r="E82" s="312"/>
      <c r="F82" s="312"/>
      <c r="G82" s="312"/>
      <c r="H82" s="312"/>
      <c r="I82" s="312"/>
      <c r="J82" s="312"/>
      <c r="K82" s="312"/>
      <c r="L82" s="312"/>
      <c r="M82" s="312"/>
    </row>
    <row r="83" spans="1:13" x14ac:dyDescent="0.25">
      <c r="A83" s="312"/>
      <c r="B83" s="312"/>
      <c r="C83" s="312"/>
      <c r="D83" s="312"/>
      <c r="E83" s="312"/>
      <c r="F83" s="312"/>
      <c r="G83" s="312"/>
      <c r="H83" s="312"/>
      <c r="I83" s="312"/>
      <c r="J83" s="312"/>
      <c r="K83" s="312"/>
      <c r="L83" s="312"/>
      <c r="M83" s="312"/>
    </row>
    <row r="84" spans="1:13" x14ac:dyDescent="0.25">
      <c r="A84" s="312"/>
      <c r="B84" s="312"/>
      <c r="C84" s="312"/>
      <c r="D84" s="312"/>
      <c r="E84" s="312"/>
      <c r="F84" s="312"/>
      <c r="G84" s="312"/>
      <c r="H84" s="312"/>
      <c r="I84" s="312"/>
      <c r="J84" s="312"/>
      <c r="K84" s="312"/>
      <c r="L84" s="312"/>
      <c r="M84" s="312"/>
    </row>
    <row r="85" spans="1:13" x14ac:dyDescent="0.25">
      <c r="A85" s="312"/>
      <c r="B85" s="312"/>
      <c r="C85" s="312"/>
      <c r="D85" s="312"/>
      <c r="E85" s="312"/>
      <c r="F85" s="312"/>
      <c r="G85" s="312"/>
      <c r="H85" s="312"/>
      <c r="I85" s="312"/>
      <c r="J85" s="312"/>
      <c r="K85" s="312"/>
      <c r="L85" s="312"/>
      <c r="M85" s="312"/>
    </row>
    <row r="86" spans="1:13" x14ac:dyDescent="0.25">
      <c r="A86" s="312"/>
      <c r="B86" s="312"/>
      <c r="C86" s="312"/>
      <c r="D86" s="312"/>
      <c r="E86" s="312"/>
      <c r="F86" s="312"/>
      <c r="G86" s="312"/>
      <c r="H86" s="312"/>
      <c r="I86" s="312"/>
      <c r="J86" s="312"/>
      <c r="K86" s="312"/>
      <c r="L86" s="312"/>
      <c r="M86" s="312"/>
    </row>
    <row r="87" spans="1:13" x14ac:dyDescent="0.25">
      <c r="A87" s="312"/>
      <c r="B87" s="312"/>
      <c r="C87" s="312"/>
      <c r="D87" s="312"/>
      <c r="E87" s="312"/>
      <c r="F87" s="312"/>
      <c r="G87" s="312"/>
      <c r="H87" s="312"/>
      <c r="I87" s="312"/>
      <c r="J87" s="312"/>
      <c r="K87" s="312"/>
      <c r="L87" s="312"/>
      <c r="M87" s="312"/>
    </row>
    <row r="88" spans="1:13" x14ac:dyDescent="0.25">
      <c r="A88" s="312"/>
      <c r="B88" s="312"/>
      <c r="C88" s="312"/>
      <c r="D88" s="312"/>
      <c r="E88" s="312"/>
      <c r="F88" s="312"/>
      <c r="G88" s="312"/>
      <c r="H88" s="312"/>
      <c r="I88" s="312"/>
      <c r="J88" s="312"/>
      <c r="K88" s="312"/>
      <c r="L88" s="312"/>
      <c r="M88" s="312"/>
    </row>
    <row r="89" spans="1:13" x14ac:dyDescent="0.25">
      <c r="A89" s="312"/>
      <c r="B89" s="312"/>
      <c r="C89" s="312"/>
      <c r="D89" s="312"/>
      <c r="E89" s="312"/>
      <c r="F89" s="312"/>
      <c r="G89" s="312"/>
      <c r="H89" s="312"/>
      <c r="I89" s="312"/>
      <c r="J89" s="312"/>
      <c r="K89" s="312"/>
      <c r="L89" s="312"/>
      <c r="M89" s="312"/>
    </row>
    <row r="90" spans="1:13" x14ac:dyDescent="0.25">
      <c r="A90" s="312"/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</row>
    <row r="91" spans="1:13" x14ac:dyDescent="0.25">
      <c r="A91" s="312"/>
      <c r="B91" s="312"/>
      <c r="C91" s="312"/>
      <c r="D91" s="312"/>
      <c r="E91" s="312"/>
      <c r="F91" s="312"/>
      <c r="G91" s="312"/>
      <c r="H91" s="312"/>
      <c r="I91" s="312"/>
      <c r="J91" s="312"/>
      <c r="K91" s="312"/>
      <c r="L91" s="312"/>
      <c r="M91" s="312"/>
    </row>
    <row r="92" spans="1:13" x14ac:dyDescent="0.25">
      <c r="A92" s="312"/>
      <c r="B92" s="312"/>
      <c r="C92" s="312"/>
      <c r="D92" s="312"/>
      <c r="E92" s="312"/>
      <c r="F92" s="312"/>
      <c r="G92" s="312"/>
      <c r="H92" s="312"/>
      <c r="I92" s="312"/>
      <c r="J92" s="312"/>
      <c r="K92" s="312"/>
      <c r="L92" s="312"/>
      <c r="M92" s="312"/>
    </row>
    <row r="93" spans="1:13" ht="15.75" x14ac:dyDescent="0.25">
      <c r="A93" s="313" t="s">
        <v>365</v>
      </c>
      <c r="B93" s="313"/>
      <c r="C93" s="313"/>
      <c r="D93" s="313"/>
      <c r="E93" s="313"/>
      <c r="F93" s="313"/>
      <c r="G93" s="313" t="s">
        <v>366</v>
      </c>
      <c r="H93" s="313"/>
      <c r="I93" s="313"/>
      <c r="J93" s="313"/>
      <c r="K93" s="313"/>
      <c r="L93" s="313"/>
      <c r="M93" s="313"/>
    </row>
    <row r="94" spans="1:13" x14ac:dyDescent="0.25">
      <c r="A94" s="312"/>
      <c r="B94" s="312"/>
      <c r="C94" s="312"/>
      <c r="D94" s="312"/>
      <c r="E94" s="312"/>
      <c r="F94" s="312"/>
      <c r="G94" s="312"/>
      <c r="H94" s="312"/>
      <c r="I94" s="312"/>
      <c r="J94" s="312"/>
      <c r="K94" s="312"/>
      <c r="L94" s="312"/>
      <c r="M94" s="312"/>
    </row>
    <row r="95" spans="1:13" x14ac:dyDescent="0.25">
      <c r="A95" s="312"/>
      <c r="B95" s="312"/>
      <c r="C95" s="312"/>
      <c r="D95" s="312"/>
      <c r="E95" s="312"/>
      <c r="F95" s="312"/>
      <c r="G95" s="312"/>
      <c r="H95" s="312"/>
      <c r="I95" s="312"/>
      <c r="J95" s="312"/>
      <c r="K95" s="312"/>
      <c r="L95" s="312"/>
      <c r="M95" s="312"/>
    </row>
    <row r="96" spans="1:13" x14ac:dyDescent="0.25">
      <c r="A96" s="312"/>
      <c r="B96" s="312"/>
      <c r="C96" s="312"/>
      <c r="D96" s="312"/>
      <c r="E96" s="312"/>
      <c r="F96" s="312"/>
      <c r="G96" s="312"/>
      <c r="H96" s="312"/>
      <c r="I96" s="312"/>
      <c r="J96" s="312"/>
      <c r="K96" s="312"/>
      <c r="L96" s="312"/>
      <c r="M96" s="312"/>
    </row>
    <row r="97" spans="1:13" x14ac:dyDescent="0.25">
      <c r="A97" s="312"/>
      <c r="B97" s="312"/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</row>
    <row r="98" spans="1:13" x14ac:dyDescent="0.25">
      <c r="A98" s="312"/>
      <c r="B98" s="312"/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2"/>
    </row>
    <row r="99" spans="1:13" x14ac:dyDescent="0.25">
      <c r="A99" s="312"/>
      <c r="B99" s="312"/>
      <c r="C99" s="312"/>
      <c r="D99" s="312"/>
      <c r="E99" s="312"/>
      <c r="F99" s="312"/>
      <c r="G99" s="312"/>
      <c r="H99" s="312"/>
      <c r="I99" s="312"/>
      <c r="J99" s="312"/>
      <c r="K99" s="312"/>
      <c r="L99" s="312"/>
      <c r="M99" s="312"/>
    </row>
    <row r="100" spans="1:13" x14ac:dyDescent="0.25">
      <c r="A100" s="312"/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  <c r="L100" s="312"/>
      <c r="M100" s="312"/>
    </row>
    <row r="101" spans="1:13" x14ac:dyDescent="0.25">
      <c r="A101" s="312"/>
      <c r="B101" s="312"/>
      <c r="C101" s="312"/>
      <c r="D101" s="312"/>
      <c r="E101" s="312"/>
      <c r="F101" s="312"/>
      <c r="G101" s="312"/>
      <c r="H101" s="312"/>
      <c r="I101" s="312"/>
      <c r="J101" s="312"/>
      <c r="K101" s="312"/>
      <c r="L101" s="312"/>
      <c r="M101" s="312"/>
    </row>
    <row r="102" spans="1:13" x14ac:dyDescent="0.25">
      <c r="A102" s="312"/>
      <c r="B102" s="312"/>
      <c r="C102" s="312"/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</row>
    <row r="103" spans="1:13" x14ac:dyDescent="0.25">
      <c r="A103" s="312"/>
      <c r="B103" s="312"/>
      <c r="C103" s="312"/>
      <c r="D103" s="312"/>
      <c r="E103" s="312"/>
      <c r="F103" s="312"/>
      <c r="G103" s="312"/>
      <c r="H103" s="312"/>
      <c r="I103" s="312"/>
      <c r="J103" s="312"/>
      <c r="K103" s="312"/>
      <c r="L103" s="312"/>
      <c r="M103" s="312"/>
    </row>
    <row r="104" spans="1:13" x14ac:dyDescent="0.25">
      <c r="A104" s="312"/>
      <c r="B104" s="312"/>
      <c r="C104" s="312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</row>
    <row r="105" spans="1:13" x14ac:dyDescent="0.25">
      <c r="A105" s="312"/>
      <c r="B105" s="312"/>
      <c r="C105" s="312"/>
      <c r="D105" s="312"/>
      <c r="E105" s="312"/>
      <c r="F105" s="312"/>
      <c r="G105" s="312"/>
      <c r="H105" s="312"/>
      <c r="I105" s="312"/>
      <c r="J105" s="312"/>
      <c r="K105" s="312"/>
      <c r="L105" s="312"/>
      <c r="M105" s="312"/>
    </row>
    <row r="106" spans="1:13" x14ac:dyDescent="0.25">
      <c r="A106" s="312"/>
      <c r="B106" s="312"/>
      <c r="C106" s="312"/>
      <c r="D106" s="312"/>
      <c r="E106" s="312"/>
      <c r="F106" s="312"/>
      <c r="G106" s="312"/>
      <c r="H106" s="312"/>
      <c r="I106" s="312"/>
      <c r="J106" s="312"/>
      <c r="K106" s="312"/>
      <c r="L106" s="312"/>
      <c r="M106" s="312"/>
    </row>
    <row r="107" spans="1:13" x14ac:dyDescent="0.25">
      <c r="A107" s="312"/>
      <c r="B107" s="312"/>
      <c r="C107" s="312"/>
      <c r="D107" s="312"/>
      <c r="E107" s="312"/>
      <c r="F107" s="312"/>
      <c r="G107" s="312"/>
      <c r="H107" s="312"/>
      <c r="I107" s="312"/>
      <c r="J107" s="312"/>
      <c r="K107" s="312"/>
      <c r="L107" s="312"/>
      <c r="M107" s="312"/>
    </row>
    <row r="108" spans="1:13" x14ac:dyDescent="0.25">
      <c r="A108" s="312"/>
      <c r="B108" s="312"/>
      <c r="C108" s="312"/>
      <c r="D108" s="312"/>
      <c r="E108" s="312"/>
      <c r="F108" s="312"/>
      <c r="G108" s="312"/>
      <c r="H108" s="312"/>
      <c r="I108" s="312"/>
      <c r="J108" s="312"/>
      <c r="K108" s="312"/>
      <c r="L108" s="312"/>
      <c r="M108" s="312"/>
    </row>
    <row r="109" spans="1:13" x14ac:dyDescent="0.25">
      <c r="A109" s="312"/>
      <c r="B109" s="312"/>
      <c r="C109" s="312"/>
      <c r="D109" s="312"/>
      <c r="E109" s="312"/>
      <c r="F109" s="312"/>
      <c r="G109" s="312"/>
      <c r="H109" s="312"/>
      <c r="I109" s="312"/>
      <c r="J109" s="312"/>
      <c r="K109" s="312"/>
      <c r="L109" s="312"/>
      <c r="M109" s="312"/>
    </row>
    <row r="110" spans="1:13" x14ac:dyDescent="0.25">
      <c r="A110" s="312"/>
      <c r="B110" s="312"/>
      <c r="C110" s="312"/>
      <c r="D110" s="312"/>
      <c r="E110" s="312"/>
      <c r="F110" s="312"/>
      <c r="G110" s="312"/>
      <c r="H110" s="312"/>
      <c r="I110" s="312"/>
      <c r="J110" s="312"/>
      <c r="K110" s="312"/>
      <c r="L110" s="312"/>
      <c r="M110" s="312"/>
    </row>
    <row r="111" spans="1:13" ht="15.75" x14ac:dyDescent="0.25">
      <c r="A111" s="313" t="s">
        <v>369</v>
      </c>
      <c r="B111" s="313"/>
      <c r="C111" s="313"/>
      <c r="D111" s="313"/>
      <c r="E111" s="313"/>
      <c r="F111" s="313"/>
      <c r="G111" s="313" t="s">
        <v>370</v>
      </c>
      <c r="H111" s="313"/>
      <c r="I111" s="313"/>
      <c r="J111" s="313"/>
      <c r="K111" s="313"/>
      <c r="L111" s="313"/>
      <c r="M111" s="313"/>
    </row>
    <row r="112" spans="1:13" x14ac:dyDescent="0.25">
      <c r="A112" s="312"/>
      <c r="B112" s="312"/>
      <c r="C112" s="312"/>
      <c r="D112" s="312"/>
      <c r="E112" s="312"/>
      <c r="F112" s="312"/>
      <c r="G112" s="312"/>
      <c r="H112" s="312"/>
      <c r="I112" s="312"/>
      <c r="J112" s="312"/>
      <c r="K112" s="312"/>
      <c r="L112" s="312"/>
      <c r="M112" s="312"/>
    </row>
    <row r="113" spans="1:13" x14ac:dyDescent="0.25">
      <c r="A113" s="312"/>
      <c r="B113" s="312"/>
      <c r="C113" s="312"/>
      <c r="D113" s="312"/>
      <c r="E113" s="312"/>
      <c r="F113" s="312"/>
      <c r="G113" s="312"/>
      <c r="H113" s="312"/>
      <c r="I113" s="312"/>
      <c r="J113" s="312"/>
      <c r="K113" s="312"/>
      <c r="L113" s="312"/>
      <c r="M113" s="312"/>
    </row>
    <row r="114" spans="1:13" x14ac:dyDescent="0.25">
      <c r="A114" s="312"/>
      <c r="B114" s="312"/>
      <c r="C114" s="312"/>
      <c r="D114" s="312"/>
      <c r="E114" s="312"/>
      <c r="F114" s="312"/>
      <c r="G114" s="312"/>
      <c r="H114" s="312"/>
      <c r="I114" s="312"/>
      <c r="J114" s="312"/>
      <c r="K114" s="312"/>
      <c r="L114" s="312"/>
      <c r="M114" s="312"/>
    </row>
    <row r="115" spans="1:13" x14ac:dyDescent="0.25">
      <c r="A115" s="312"/>
      <c r="B115" s="312"/>
      <c r="C115" s="312"/>
      <c r="D115" s="312"/>
      <c r="E115" s="312"/>
      <c r="F115" s="312"/>
      <c r="G115" s="312"/>
      <c r="H115" s="312"/>
      <c r="I115" s="312"/>
      <c r="J115" s="312"/>
      <c r="K115" s="312"/>
      <c r="L115" s="312"/>
      <c r="M115" s="312"/>
    </row>
    <row r="116" spans="1:13" x14ac:dyDescent="0.25">
      <c r="A116" s="312"/>
      <c r="B116" s="312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</row>
    <row r="117" spans="1:13" x14ac:dyDescent="0.25">
      <c r="A117" s="312"/>
      <c r="B117" s="312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</row>
    <row r="118" spans="1:13" x14ac:dyDescent="0.25">
      <c r="A118" s="312"/>
      <c r="B118" s="312"/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</row>
    <row r="119" spans="1:13" x14ac:dyDescent="0.25">
      <c r="A119" s="312"/>
      <c r="B119" s="312"/>
      <c r="C119" s="312"/>
      <c r="D119" s="312"/>
      <c r="E119" s="312"/>
      <c r="F119" s="312"/>
      <c r="G119" s="312"/>
      <c r="H119" s="312"/>
      <c r="I119" s="312"/>
      <c r="J119" s="312"/>
      <c r="K119" s="312"/>
      <c r="L119" s="312"/>
      <c r="M119" s="312"/>
    </row>
    <row r="120" spans="1:13" x14ac:dyDescent="0.25">
      <c r="A120" s="312"/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  <c r="L120" s="312"/>
      <c r="M120" s="312"/>
    </row>
    <row r="121" spans="1:13" x14ac:dyDescent="0.25">
      <c r="A121" s="312"/>
      <c r="B121" s="312"/>
      <c r="C121" s="312"/>
      <c r="D121" s="312"/>
      <c r="E121" s="312"/>
      <c r="F121" s="312"/>
      <c r="G121" s="312"/>
      <c r="H121" s="312"/>
      <c r="I121" s="312"/>
      <c r="J121" s="312"/>
      <c r="K121" s="312"/>
      <c r="L121" s="312"/>
      <c r="M121" s="312"/>
    </row>
    <row r="122" spans="1:13" x14ac:dyDescent="0.25">
      <c r="A122" s="312"/>
      <c r="B122" s="312"/>
      <c r="C122" s="312"/>
      <c r="D122" s="312"/>
      <c r="E122" s="312"/>
      <c r="F122" s="312"/>
      <c r="G122" s="312"/>
      <c r="H122" s="312"/>
      <c r="I122" s="312"/>
      <c r="J122" s="312"/>
      <c r="K122" s="312"/>
      <c r="L122" s="312"/>
      <c r="M122" s="312"/>
    </row>
    <row r="123" spans="1:13" x14ac:dyDescent="0.25">
      <c r="A123" s="312"/>
      <c r="B123" s="312"/>
      <c r="C123" s="312"/>
      <c r="D123" s="312"/>
      <c r="E123" s="312"/>
      <c r="F123" s="312"/>
      <c r="G123" s="312"/>
      <c r="H123" s="312"/>
      <c r="I123" s="312"/>
      <c r="J123" s="312"/>
      <c r="K123" s="312"/>
      <c r="L123" s="312"/>
      <c r="M123" s="312"/>
    </row>
    <row r="124" spans="1:13" x14ac:dyDescent="0.25">
      <c r="A124" s="312"/>
      <c r="B124" s="312"/>
      <c r="C124" s="312"/>
      <c r="D124" s="312"/>
      <c r="E124" s="312"/>
      <c r="F124" s="312"/>
      <c r="G124" s="312"/>
      <c r="H124" s="312"/>
      <c r="I124" s="312"/>
      <c r="J124" s="312"/>
      <c r="K124" s="312"/>
      <c r="L124" s="312"/>
      <c r="M124" s="312"/>
    </row>
    <row r="125" spans="1:13" x14ac:dyDescent="0.25">
      <c r="A125" s="312"/>
      <c r="B125" s="312"/>
      <c r="C125" s="312"/>
      <c r="D125" s="312"/>
      <c r="E125" s="312"/>
      <c r="F125" s="312"/>
      <c r="G125" s="312"/>
      <c r="H125" s="312"/>
      <c r="I125" s="312"/>
      <c r="J125" s="312"/>
      <c r="K125" s="312"/>
      <c r="L125" s="312"/>
      <c r="M125" s="312"/>
    </row>
    <row r="126" spans="1:13" x14ac:dyDescent="0.25">
      <c r="A126" s="312"/>
      <c r="B126" s="312"/>
      <c r="C126" s="312"/>
      <c r="D126" s="312"/>
      <c r="E126" s="312"/>
      <c r="F126" s="312"/>
      <c r="G126" s="312"/>
      <c r="H126" s="312"/>
      <c r="I126" s="312"/>
      <c r="J126" s="312"/>
      <c r="K126" s="312"/>
      <c r="L126" s="312"/>
      <c r="M126" s="312"/>
    </row>
    <row r="127" spans="1:13" x14ac:dyDescent="0.25">
      <c r="A127" s="312"/>
      <c r="B127" s="312"/>
      <c r="C127" s="312"/>
      <c r="D127" s="312"/>
      <c r="E127" s="312"/>
      <c r="F127" s="312"/>
      <c r="G127" s="312"/>
      <c r="H127" s="312"/>
      <c r="I127" s="312"/>
      <c r="J127" s="312"/>
      <c r="K127" s="312"/>
      <c r="L127" s="312"/>
      <c r="M127" s="312"/>
    </row>
    <row r="128" spans="1:13" x14ac:dyDescent="0.25">
      <c r="A128" s="312"/>
      <c r="B128" s="312"/>
      <c r="C128" s="312"/>
      <c r="D128" s="312"/>
      <c r="E128" s="312"/>
      <c r="F128" s="312"/>
      <c r="G128" s="312"/>
      <c r="H128" s="312"/>
      <c r="I128" s="312"/>
      <c r="J128" s="312"/>
      <c r="K128" s="312"/>
      <c r="L128" s="312"/>
      <c r="M128" s="312"/>
    </row>
    <row r="129" spans="1:13" ht="15.75" x14ac:dyDescent="0.25">
      <c r="A129" s="313" t="s">
        <v>367</v>
      </c>
      <c r="B129" s="313"/>
      <c r="C129" s="313"/>
      <c r="D129" s="313"/>
      <c r="E129" s="313"/>
      <c r="F129" s="313"/>
      <c r="G129" s="313"/>
      <c r="H129" s="313"/>
      <c r="I129" s="313"/>
      <c r="J129" s="313"/>
      <c r="K129" s="313"/>
      <c r="L129" s="313"/>
      <c r="M129" s="313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horizontalDpi="0" verticalDpi="0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BM 04</vt:lpstr>
      <vt:lpstr>MEMORIA DE CALCULO</vt:lpstr>
      <vt:lpstr>RELATÓRIO FOTOGRÁFICO</vt:lpstr>
      <vt:lpstr>'MEMORIA DE CALCULO'!Area_de_impressao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2020-09-10T15:02:26Z</cp:lastPrinted>
  <dcterms:created xsi:type="dcterms:W3CDTF">2019-12-12T02:05:48Z</dcterms:created>
  <dcterms:modified xsi:type="dcterms:W3CDTF">2020-09-30T13:44:21Z</dcterms:modified>
</cp:coreProperties>
</file>