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\Documents\Obras de Itabaiana\UBSF Brejinho\BM10\"/>
    </mc:Choice>
  </mc:AlternateContent>
  <bookViews>
    <workbookView xWindow="60" yWindow="5685" windowWidth="20325" windowHeight="5235" activeTab="1"/>
  </bookViews>
  <sheets>
    <sheet name="BM 10" sheetId="1" r:id="rId1"/>
    <sheet name="MEMORIA DE CALCULO" sheetId="3" r:id="rId2"/>
    <sheet name="RELATÓRIO FOTOGRÁFICO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10'!$A$1:$O$197</definedName>
    <definedName name="_xlnm.Print_Area" localSheetId="1">'MEMORIA DE CALCULO'!$A$1:$M$225</definedName>
    <definedName name="_xlnm.Print_Area" localSheetId="2">'RELATÓRIO FOTOGRÁFICO'!$A$1:$M$114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localSheetId="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localSheetId="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localSheetId="1" hidden="1">{#N/A,#N/A,FALSE,"MO (2)"}</definedName>
    <definedName name="quadra2" hidden="1">{#N/A,#N/A,FALSE,"MO (2)"}</definedName>
    <definedName name="Quantidades" localSheetId="1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localSheetId="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localSheetId="1" hidden="1">{#N/A,#N/A,FALSE,"MO (2)"}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7" i="3" l="1"/>
  <c r="H192" i="3"/>
  <c r="B193" i="3" s="1"/>
  <c r="J195" i="3" s="1"/>
  <c r="J198" i="3" s="1"/>
  <c r="J199" i="3" s="1"/>
  <c r="H179" i="3"/>
  <c r="J181" i="3" s="1"/>
  <c r="J184" i="3" s="1"/>
  <c r="J185" i="3" s="1"/>
  <c r="H147" i="3"/>
  <c r="H148" i="3"/>
  <c r="H149" i="3"/>
  <c r="H150" i="3"/>
  <c r="H146" i="3"/>
  <c r="J68" i="3"/>
  <c r="J71" i="3" s="1"/>
  <c r="J72" i="3" s="1"/>
  <c r="J56" i="3"/>
  <c r="J59" i="3" s="1"/>
  <c r="J60" i="3" s="1"/>
  <c r="B151" i="3" l="1"/>
  <c r="N89" i="1"/>
  <c r="N91" i="1"/>
  <c r="N81" i="1"/>
  <c r="K81" i="1"/>
  <c r="I80" i="1"/>
  <c r="I81" i="1"/>
  <c r="I76" i="1"/>
  <c r="J69" i="1"/>
  <c r="J68" i="1"/>
  <c r="J65" i="1"/>
  <c r="J64" i="1"/>
  <c r="K64" i="1" s="1"/>
  <c r="K86" i="1"/>
  <c r="H208" i="3" l="1"/>
  <c r="H206" i="3"/>
  <c r="H205" i="3"/>
  <c r="H204" i="3"/>
  <c r="J86" i="1"/>
  <c r="H166" i="3"/>
  <c r="H165" i="3"/>
  <c r="H164" i="3"/>
  <c r="H163" i="3"/>
  <c r="I78" i="1"/>
  <c r="J80" i="3"/>
  <c r="B167" i="3" l="1"/>
  <c r="J170" i="3" s="1"/>
  <c r="B209" i="3"/>
  <c r="J211" i="3" s="1"/>
  <c r="J214" i="3" s="1"/>
  <c r="J215" i="3" s="1"/>
  <c r="N86" i="1"/>
  <c r="O86" i="1" s="1"/>
  <c r="J90" i="1"/>
  <c r="J91" i="1"/>
  <c r="J89" i="1"/>
  <c r="I77" i="1"/>
  <c r="I29" i="1"/>
  <c r="J29" i="1" s="1"/>
  <c r="K29" i="1" s="1"/>
  <c r="I27" i="1"/>
  <c r="J27" i="1" s="1"/>
  <c r="J26" i="1"/>
  <c r="J28" i="1"/>
  <c r="K28" i="1" s="1"/>
  <c r="J30" i="1"/>
  <c r="K30" i="1" s="1"/>
  <c r="J31" i="1"/>
  <c r="K31" i="1" s="1"/>
  <c r="J173" i="3" l="1"/>
  <c r="J174" i="3" s="1"/>
  <c r="W15" i="1"/>
  <c r="B38" i="3"/>
  <c r="J40" i="3" s="1"/>
  <c r="J67" i="1"/>
  <c r="J66" i="1"/>
  <c r="J63" i="1"/>
  <c r="J61" i="1"/>
  <c r="J60" i="1" l="1"/>
  <c r="J154" i="3" l="1"/>
  <c r="J157" i="3" s="1"/>
  <c r="J83" i="3" l="1"/>
  <c r="J84" i="3" s="1"/>
  <c r="J158" i="3"/>
  <c r="T15" i="1"/>
  <c r="U13" i="1"/>
  <c r="U12" i="1"/>
  <c r="U9" i="1" l="1"/>
  <c r="S16" i="1"/>
  <c r="T9" i="1"/>
  <c r="T6" i="1"/>
  <c r="J43" i="3"/>
  <c r="J44" i="3" l="1"/>
  <c r="J169" i="1" l="1"/>
  <c r="J166" i="1"/>
  <c r="J167" i="1"/>
  <c r="J161" i="1"/>
  <c r="J162" i="1"/>
  <c r="J163" i="1"/>
  <c r="J164" i="1"/>
  <c r="J165" i="1"/>
  <c r="J160" i="1"/>
  <c r="J157" i="1"/>
  <c r="J158" i="1"/>
  <c r="J156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39" i="1"/>
  <c r="J134" i="1"/>
  <c r="J135" i="1"/>
  <c r="J133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15" i="1"/>
  <c r="J111" i="1"/>
  <c r="J112" i="1"/>
  <c r="J110" i="1"/>
  <c r="J104" i="1"/>
  <c r="J105" i="1"/>
  <c r="J106" i="1"/>
  <c r="J107" i="1"/>
  <c r="J108" i="1"/>
  <c r="J103" i="1"/>
  <c r="J96" i="1"/>
  <c r="J97" i="1"/>
  <c r="J98" i="1"/>
  <c r="J99" i="1"/>
  <c r="J100" i="1"/>
  <c r="J101" i="1"/>
  <c r="J95" i="1"/>
  <c r="J170" i="1"/>
  <c r="J176" i="1"/>
  <c r="J175" i="1"/>
  <c r="J174" i="1"/>
  <c r="J77" i="1" l="1"/>
  <c r="J78" i="1"/>
  <c r="J79" i="1"/>
  <c r="J80" i="1"/>
  <c r="J81" i="1"/>
  <c r="J84" i="1"/>
  <c r="J85" i="1"/>
  <c r="K89" i="1"/>
  <c r="J87" i="1"/>
  <c r="N87" i="1" s="1"/>
  <c r="J83" i="1"/>
  <c r="J43" i="1"/>
  <c r="J44" i="1"/>
  <c r="J45" i="1"/>
  <c r="J46" i="1"/>
  <c r="J47" i="1"/>
  <c r="J48" i="1"/>
  <c r="J49" i="1"/>
  <c r="J50" i="1"/>
  <c r="J40" i="1"/>
  <c r="J41" i="1"/>
  <c r="J75" i="1"/>
  <c r="J74" i="1"/>
  <c r="J171" i="1"/>
  <c r="J172" i="1"/>
  <c r="W6" i="1" l="1"/>
  <c r="S5" i="1"/>
  <c r="T5" i="1"/>
  <c r="H134" i="3" l="1"/>
  <c r="H133" i="3"/>
  <c r="H132" i="3"/>
  <c r="H131" i="3"/>
  <c r="H130" i="3"/>
  <c r="H107" i="3"/>
  <c r="H108" i="3"/>
  <c r="H109" i="3"/>
  <c r="H110" i="3"/>
  <c r="H111" i="3"/>
  <c r="H118" i="3"/>
  <c r="H119" i="3"/>
  <c r="H114" i="3"/>
  <c r="H115" i="3"/>
  <c r="H116" i="3"/>
  <c r="H117" i="3"/>
  <c r="H129" i="3"/>
  <c r="H128" i="3"/>
  <c r="H127" i="3"/>
  <c r="H126" i="3"/>
  <c r="H125" i="3"/>
  <c r="H124" i="3"/>
  <c r="H123" i="3"/>
  <c r="H113" i="3"/>
  <c r="H112" i="3"/>
  <c r="H106" i="3"/>
  <c r="H105" i="3"/>
  <c r="D92" i="3"/>
  <c r="B135" i="3" l="1"/>
  <c r="B120" i="3"/>
  <c r="J73" i="1"/>
  <c r="J137" i="3" l="1"/>
  <c r="J140" i="3" s="1"/>
  <c r="J141" i="3" s="1"/>
  <c r="J56" i="1" l="1"/>
  <c r="B22" i="3"/>
  <c r="J36" i="1"/>
  <c r="B24" i="3"/>
  <c r="B93" i="3" l="1"/>
  <c r="J96" i="3" s="1"/>
  <c r="J42" i="1"/>
  <c r="J21" i="1" l="1"/>
  <c r="K91" i="1" l="1"/>
  <c r="J23" i="1" l="1"/>
  <c r="J22" i="1"/>
  <c r="J53" i="1"/>
  <c r="J37" i="1"/>
  <c r="J38" i="1"/>
  <c r="J39" i="1"/>
  <c r="J35" i="1"/>
  <c r="J34" i="1"/>
  <c r="J20" i="1"/>
  <c r="K39" i="1" l="1"/>
  <c r="K38" i="1"/>
  <c r="K37" i="1"/>
  <c r="K36" i="1"/>
  <c r="K26" i="1" l="1"/>
  <c r="L34" i="1"/>
  <c r="J99" i="3" l="1"/>
  <c r="J27" i="3"/>
  <c r="J31" i="3" s="1"/>
  <c r="J30" i="3" s="1"/>
  <c r="A2" i="3"/>
  <c r="J100" i="3" l="1"/>
  <c r="M189" i="1"/>
  <c r="L189" i="1"/>
  <c r="J189" i="1"/>
  <c r="M188" i="1"/>
  <c r="L188" i="1"/>
  <c r="J188" i="1"/>
  <c r="M187" i="1"/>
  <c r="L187" i="1"/>
  <c r="J187" i="1"/>
  <c r="M186" i="1"/>
  <c r="L186" i="1"/>
  <c r="J186" i="1"/>
  <c r="M185" i="1"/>
  <c r="L185" i="1"/>
  <c r="J185" i="1"/>
  <c r="M182" i="1"/>
  <c r="M183" i="1" s="1"/>
  <c r="L182" i="1"/>
  <c r="J182" i="1"/>
  <c r="M179" i="1"/>
  <c r="M180" i="1" s="1"/>
  <c r="L179" i="1"/>
  <c r="J179" i="1"/>
  <c r="M176" i="1"/>
  <c r="L176" i="1"/>
  <c r="M175" i="1"/>
  <c r="L175" i="1"/>
  <c r="M174" i="1"/>
  <c r="L174" i="1"/>
  <c r="M172" i="1"/>
  <c r="L172" i="1"/>
  <c r="M171" i="1"/>
  <c r="L171" i="1"/>
  <c r="M170" i="1"/>
  <c r="L170" i="1"/>
  <c r="M169" i="1"/>
  <c r="L169" i="1"/>
  <c r="M167" i="1"/>
  <c r="L167" i="1"/>
  <c r="M166" i="1"/>
  <c r="L166" i="1"/>
  <c r="M165" i="1"/>
  <c r="L165" i="1"/>
  <c r="M164" i="1"/>
  <c r="L164" i="1"/>
  <c r="M163" i="1"/>
  <c r="L163" i="1"/>
  <c r="M162" i="1"/>
  <c r="L162" i="1"/>
  <c r="M161" i="1"/>
  <c r="L161" i="1"/>
  <c r="M160" i="1"/>
  <c r="L160" i="1"/>
  <c r="M158" i="1"/>
  <c r="L158" i="1"/>
  <c r="M157" i="1"/>
  <c r="L157" i="1"/>
  <c r="M156" i="1"/>
  <c r="L156" i="1"/>
  <c r="M154" i="1"/>
  <c r="L154" i="1"/>
  <c r="M153" i="1"/>
  <c r="L153" i="1"/>
  <c r="M152" i="1"/>
  <c r="L152" i="1"/>
  <c r="M151" i="1"/>
  <c r="L151" i="1"/>
  <c r="M150" i="1"/>
  <c r="L150" i="1"/>
  <c r="M149" i="1"/>
  <c r="L149" i="1"/>
  <c r="M148" i="1"/>
  <c r="L148" i="1"/>
  <c r="M147" i="1"/>
  <c r="L147" i="1"/>
  <c r="M146" i="1"/>
  <c r="L146" i="1"/>
  <c r="M145" i="1"/>
  <c r="L145" i="1"/>
  <c r="M144" i="1"/>
  <c r="L144" i="1"/>
  <c r="M143" i="1"/>
  <c r="L143" i="1"/>
  <c r="M142" i="1"/>
  <c r="L142" i="1"/>
  <c r="M141" i="1"/>
  <c r="L141" i="1"/>
  <c r="M140" i="1"/>
  <c r="L140" i="1"/>
  <c r="M139" i="1"/>
  <c r="L139" i="1"/>
  <c r="M135" i="1"/>
  <c r="L135" i="1"/>
  <c r="M134" i="1"/>
  <c r="L134" i="1"/>
  <c r="M133" i="1"/>
  <c r="L133" i="1"/>
  <c r="M131" i="1"/>
  <c r="L131" i="1"/>
  <c r="M130" i="1"/>
  <c r="L130" i="1"/>
  <c r="M129" i="1"/>
  <c r="L129" i="1"/>
  <c r="M128" i="1"/>
  <c r="L128" i="1"/>
  <c r="M127" i="1"/>
  <c r="L127" i="1"/>
  <c r="M126" i="1"/>
  <c r="L126" i="1"/>
  <c r="M125" i="1"/>
  <c r="L125" i="1"/>
  <c r="M124" i="1"/>
  <c r="L124" i="1"/>
  <c r="M123" i="1"/>
  <c r="L123" i="1"/>
  <c r="M122" i="1"/>
  <c r="L122" i="1"/>
  <c r="M121" i="1"/>
  <c r="L121" i="1"/>
  <c r="M120" i="1"/>
  <c r="L120" i="1"/>
  <c r="M119" i="1"/>
  <c r="L119" i="1"/>
  <c r="M118" i="1"/>
  <c r="L118" i="1"/>
  <c r="M117" i="1"/>
  <c r="L117" i="1"/>
  <c r="M116" i="1"/>
  <c r="L116" i="1"/>
  <c r="M115" i="1"/>
  <c r="L115" i="1"/>
  <c r="M112" i="1"/>
  <c r="L112" i="1"/>
  <c r="M111" i="1"/>
  <c r="L111" i="1"/>
  <c r="M110" i="1"/>
  <c r="L110" i="1"/>
  <c r="M108" i="1"/>
  <c r="L108" i="1"/>
  <c r="M107" i="1"/>
  <c r="L107" i="1"/>
  <c r="M106" i="1"/>
  <c r="L106" i="1"/>
  <c r="M105" i="1"/>
  <c r="L105" i="1"/>
  <c r="M104" i="1"/>
  <c r="L104" i="1"/>
  <c r="M103" i="1"/>
  <c r="L103" i="1"/>
  <c r="M101" i="1"/>
  <c r="L101" i="1"/>
  <c r="M100" i="1"/>
  <c r="L100" i="1"/>
  <c r="M99" i="1"/>
  <c r="L99" i="1"/>
  <c r="M98" i="1"/>
  <c r="L98" i="1"/>
  <c r="M97" i="1"/>
  <c r="L97" i="1"/>
  <c r="M96" i="1"/>
  <c r="L96" i="1"/>
  <c r="M95" i="1"/>
  <c r="L95" i="1"/>
  <c r="M91" i="1"/>
  <c r="L91" i="1"/>
  <c r="M90" i="1"/>
  <c r="L90" i="1"/>
  <c r="M89" i="1"/>
  <c r="L89" i="1"/>
  <c r="M87" i="1"/>
  <c r="L87" i="1"/>
  <c r="M86" i="1"/>
  <c r="L86" i="1"/>
  <c r="M85" i="1"/>
  <c r="L85" i="1"/>
  <c r="M84" i="1"/>
  <c r="L84" i="1"/>
  <c r="M83" i="1"/>
  <c r="L83" i="1"/>
  <c r="M81" i="1"/>
  <c r="L81" i="1"/>
  <c r="M80" i="1"/>
  <c r="L80" i="1"/>
  <c r="M79" i="1"/>
  <c r="L79" i="1"/>
  <c r="M78" i="1"/>
  <c r="L78" i="1"/>
  <c r="M77" i="1"/>
  <c r="L77" i="1"/>
  <c r="L76" i="1"/>
  <c r="M75" i="1"/>
  <c r="L75" i="1"/>
  <c r="M74" i="1"/>
  <c r="L74" i="1"/>
  <c r="M73" i="1"/>
  <c r="L73" i="1"/>
  <c r="M69" i="1"/>
  <c r="L69" i="1"/>
  <c r="M68" i="1"/>
  <c r="L68" i="1"/>
  <c r="M67" i="1"/>
  <c r="L67" i="1"/>
  <c r="M66" i="1"/>
  <c r="L66" i="1"/>
  <c r="M65" i="1"/>
  <c r="L65" i="1"/>
  <c r="M64" i="1"/>
  <c r="L64" i="1"/>
  <c r="M63" i="1"/>
  <c r="L63" i="1"/>
  <c r="M62" i="1"/>
  <c r="L62" i="1"/>
  <c r="J62" i="1"/>
  <c r="M61" i="1"/>
  <c r="L61" i="1"/>
  <c r="M60" i="1"/>
  <c r="L60" i="1"/>
  <c r="M57" i="1"/>
  <c r="L57" i="1"/>
  <c r="J57" i="1"/>
  <c r="M56" i="1"/>
  <c r="L56" i="1"/>
  <c r="M53" i="1"/>
  <c r="M54" i="1" s="1"/>
  <c r="L53" i="1"/>
  <c r="L54" i="1" s="1"/>
  <c r="M50" i="1"/>
  <c r="L50" i="1"/>
  <c r="M49" i="1"/>
  <c r="L49" i="1"/>
  <c r="M48" i="1"/>
  <c r="L48" i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N39" i="1"/>
  <c r="O39" i="1" s="1"/>
  <c r="M38" i="1"/>
  <c r="L38" i="1"/>
  <c r="N38" i="1"/>
  <c r="O38" i="1" s="1"/>
  <c r="M37" i="1"/>
  <c r="L37" i="1"/>
  <c r="N37" i="1"/>
  <c r="M36" i="1"/>
  <c r="L36" i="1"/>
  <c r="N36" i="1"/>
  <c r="M35" i="1"/>
  <c r="L35" i="1"/>
  <c r="M34" i="1"/>
  <c r="L51" i="1"/>
  <c r="M31" i="1"/>
  <c r="L31" i="1"/>
  <c r="N31" i="1"/>
  <c r="M30" i="1"/>
  <c r="L30" i="1"/>
  <c r="N30" i="1"/>
  <c r="M29" i="1"/>
  <c r="L29" i="1"/>
  <c r="N29" i="1"/>
  <c r="M28" i="1"/>
  <c r="L28" i="1"/>
  <c r="N28" i="1"/>
  <c r="M27" i="1"/>
  <c r="L27" i="1"/>
  <c r="M26" i="1"/>
  <c r="L26" i="1"/>
  <c r="N26" i="1"/>
  <c r="M23" i="1"/>
  <c r="L23" i="1"/>
  <c r="N23" i="1"/>
  <c r="M22" i="1"/>
  <c r="L22" i="1"/>
  <c r="N22" i="1"/>
  <c r="O22" i="1" s="1"/>
  <c r="M21" i="1"/>
  <c r="L21" i="1"/>
  <c r="N21" i="1"/>
  <c r="O21" i="1" s="1"/>
  <c r="M20" i="1"/>
  <c r="L20" i="1"/>
  <c r="M17" i="1"/>
  <c r="L17" i="1"/>
  <c r="J17" i="1"/>
  <c r="N17" i="1" s="1"/>
  <c r="M16" i="1"/>
  <c r="L16" i="1"/>
  <c r="J16" i="1"/>
  <c r="N16" i="1" s="1"/>
  <c r="M15" i="1"/>
  <c r="M14" i="1" s="1"/>
  <c r="L15" i="1"/>
  <c r="J15" i="1"/>
  <c r="N15" i="1" s="1"/>
  <c r="N27" i="1" l="1"/>
  <c r="K27" i="1"/>
  <c r="M177" i="1"/>
  <c r="O36" i="1"/>
  <c r="O29" i="1"/>
  <c r="O26" i="1"/>
  <c r="N104" i="1"/>
  <c r="O104" i="1" s="1"/>
  <c r="K104" i="1"/>
  <c r="N131" i="1"/>
  <c r="O131" i="1" s="1"/>
  <c r="K131" i="1"/>
  <c r="N143" i="1"/>
  <c r="O143" i="1" s="1"/>
  <c r="K143" i="1"/>
  <c r="N151" i="1"/>
  <c r="O151" i="1" s="1"/>
  <c r="K151" i="1"/>
  <c r="N185" i="1"/>
  <c r="O185" i="1" s="1"/>
  <c r="K185" i="1"/>
  <c r="N43" i="1"/>
  <c r="O43" i="1" s="1"/>
  <c r="K43" i="1"/>
  <c r="N68" i="1"/>
  <c r="O68" i="1" s="1"/>
  <c r="K68" i="1"/>
  <c r="N77" i="1"/>
  <c r="O77" i="1" s="1"/>
  <c r="K77" i="1"/>
  <c r="L113" i="1"/>
  <c r="N164" i="1"/>
  <c r="O164" i="1" s="1"/>
  <c r="K164" i="1"/>
  <c r="N188" i="1"/>
  <c r="O188" i="1" s="1"/>
  <c r="K188" i="1"/>
  <c r="L32" i="1"/>
  <c r="O27" i="1"/>
  <c r="N63" i="1"/>
  <c r="O63" i="1" s="1"/>
  <c r="K63" i="1"/>
  <c r="N80" i="1"/>
  <c r="O80" i="1" s="1"/>
  <c r="K80" i="1"/>
  <c r="N90" i="1"/>
  <c r="O90" i="1" s="1"/>
  <c r="K90" i="1"/>
  <c r="N101" i="1"/>
  <c r="O101" i="1" s="1"/>
  <c r="K101" i="1"/>
  <c r="N111" i="1"/>
  <c r="O111" i="1" s="1"/>
  <c r="K111" i="1"/>
  <c r="N121" i="1"/>
  <c r="O121" i="1" s="1"/>
  <c r="K121" i="1"/>
  <c r="N129" i="1"/>
  <c r="O129" i="1" s="1"/>
  <c r="K129" i="1"/>
  <c r="N141" i="1"/>
  <c r="K141" i="1"/>
  <c r="N149" i="1"/>
  <c r="O149" i="1" s="1"/>
  <c r="K149" i="1"/>
  <c r="N158" i="1"/>
  <c r="O158" i="1" s="1"/>
  <c r="K158" i="1"/>
  <c r="N167" i="1"/>
  <c r="O167" i="1" s="1"/>
  <c r="K167" i="1"/>
  <c r="N179" i="1"/>
  <c r="N180" i="1" s="1"/>
  <c r="K179" i="1"/>
  <c r="N65" i="1"/>
  <c r="O65" i="1" s="1"/>
  <c r="K65" i="1"/>
  <c r="N83" i="1"/>
  <c r="O83" i="1" s="1"/>
  <c r="K83" i="1"/>
  <c r="N95" i="1"/>
  <c r="O95" i="1" s="1"/>
  <c r="K95" i="1"/>
  <c r="N115" i="1"/>
  <c r="O115" i="1" s="1"/>
  <c r="K115" i="1"/>
  <c r="N123" i="1"/>
  <c r="O123" i="1" s="1"/>
  <c r="K123" i="1"/>
  <c r="N161" i="1"/>
  <c r="O161" i="1" s="1"/>
  <c r="K161" i="1"/>
  <c r="N60" i="1"/>
  <c r="O60" i="1" s="1"/>
  <c r="K60" i="1"/>
  <c r="N98" i="1"/>
  <c r="O98" i="1" s="1"/>
  <c r="K98" i="1"/>
  <c r="N107" i="1"/>
  <c r="O107" i="1" s="1"/>
  <c r="K107" i="1"/>
  <c r="N118" i="1"/>
  <c r="O118" i="1" s="1"/>
  <c r="K118" i="1"/>
  <c r="N126" i="1"/>
  <c r="O126" i="1" s="1"/>
  <c r="K126" i="1"/>
  <c r="N135" i="1"/>
  <c r="O135" i="1" s="1"/>
  <c r="K135" i="1"/>
  <c r="N146" i="1"/>
  <c r="O146" i="1" s="1"/>
  <c r="K146" i="1"/>
  <c r="N154" i="1"/>
  <c r="O154" i="1" s="1"/>
  <c r="K154" i="1"/>
  <c r="N174" i="1"/>
  <c r="K174" i="1"/>
  <c r="L18" i="1"/>
  <c r="L24" i="1"/>
  <c r="O23" i="1"/>
  <c r="O30" i="1"/>
  <c r="N41" i="1"/>
  <c r="O41" i="1" s="1"/>
  <c r="K41" i="1"/>
  <c r="N49" i="1"/>
  <c r="K49" i="1"/>
  <c r="M70" i="1"/>
  <c r="N66" i="1"/>
  <c r="O66" i="1" s="1"/>
  <c r="K66" i="1"/>
  <c r="N75" i="1"/>
  <c r="O75" i="1" s="1"/>
  <c r="K75" i="1"/>
  <c r="N84" i="1"/>
  <c r="O84" i="1" s="1"/>
  <c r="K84" i="1"/>
  <c r="N96" i="1"/>
  <c r="O96" i="1" s="1"/>
  <c r="K96" i="1"/>
  <c r="N105" i="1"/>
  <c r="O105" i="1" s="1"/>
  <c r="K105" i="1"/>
  <c r="N116" i="1"/>
  <c r="O116" i="1" s="1"/>
  <c r="K116" i="1"/>
  <c r="N124" i="1"/>
  <c r="O124" i="1" s="1"/>
  <c r="K124" i="1"/>
  <c r="N133" i="1"/>
  <c r="O133" i="1" s="1"/>
  <c r="K133" i="1"/>
  <c r="O141" i="1"/>
  <c r="N144" i="1"/>
  <c r="O144" i="1" s="1"/>
  <c r="K144" i="1"/>
  <c r="N152" i="1"/>
  <c r="O152" i="1" s="1"/>
  <c r="K152" i="1"/>
  <c r="N162" i="1"/>
  <c r="O162" i="1" s="1"/>
  <c r="K162" i="1"/>
  <c r="N171" i="1"/>
  <c r="O171" i="1" s="1"/>
  <c r="K171" i="1"/>
  <c r="L180" i="1"/>
  <c r="N186" i="1"/>
  <c r="O186" i="1" s="1"/>
  <c r="K186" i="1"/>
  <c r="N48" i="1"/>
  <c r="O48" i="1" s="1"/>
  <c r="K48" i="1"/>
  <c r="N170" i="1"/>
  <c r="O170" i="1" s="1"/>
  <c r="K170" i="1"/>
  <c r="N44" i="1"/>
  <c r="O44" i="1" s="1"/>
  <c r="K44" i="1"/>
  <c r="N175" i="1"/>
  <c r="O175" i="1" s="1"/>
  <c r="K175" i="1"/>
  <c r="N189" i="1"/>
  <c r="K189" i="1"/>
  <c r="N47" i="1"/>
  <c r="O47" i="1" s="1"/>
  <c r="K47" i="1"/>
  <c r="O81" i="1"/>
  <c r="O91" i="1"/>
  <c r="M113" i="1"/>
  <c r="N103" i="1"/>
  <c r="O103" i="1" s="1"/>
  <c r="K103" i="1"/>
  <c r="N112" i="1"/>
  <c r="O112" i="1" s="1"/>
  <c r="K112" i="1"/>
  <c r="N122" i="1"/>
  <c r="O122" i="1" s="1"/>
  <c r="K122" i="1"/>
  <c r="N130" i="1"/>
  <c r="O130" i="1" s="1"/>
  <c r="K130" i="1"/>
  <c r="N142" i="1"/>
  <c r="K142" i="1"/>
  <c r="N150" i="1"/>
  <c r="O150" i="1" s="1"/>
  <c r="K150" i="1"/>
  <c r="N160" i="1"/>
  <c r="O160" i="1" s="1"/>
  <c r="K160" i="1"/>
  <c r="N169" i="1"/>
  <c r="O169" i="1" s="1"/>
  <c r="K169" i="1"/>
  <c r="N182" i="1"/>
  <c r="N183" i="1" s="1"/>
  <c r="K182" i="1"/>
  <c r="N40" i="1"/>
  <c r="K40" i="1"/>
  <c r="N99" i="1"/>
  <c r="O99" i="1" s="1"/>
  <c r="K99" i="1"/>
  <c r="N108" i="1"/>
  <c r="O108" i="1" s="1"/>
  <c r="K108" i="1"/>
  <c r="N119" i="1"/>
  <c r="O119" i="1" s="1"/>
  <c r="K119" i="1"/>
  <c r="N127" i="1"/>
  <c r="O127" i="1" s="1"/>
  <c r="K127" i="1"/>
  <c r="N139" i="1"/>
  <c r="O139" i="1" s="1"/>
  <c r="K139" i="1"/>
  <c r="N147" i="1"/>
  <c r="O147" i="1" s="1"/>
  <c r="K147" i="1"/>
  <c r="O28" i="1"/>
  <c r="N64" i="1"/>
  <c r="O64" i="1" s="1"/>
  <c r="O31" i="1"/>
  <c r="N50" i="1"/>
  <c r="O50" i="1" s="1"/>
  <c r="K50" i="1"/>
  <c r="N57" i="1"/>
  <c r="O57" i="1" s="1"/>
  <c r="K57" i="1"/>
  <c r="N67" i="1"/>
  <c r="O67" i="1" s="1"/>
  <c r="K67" i="1"/>
  <c r="N85" i="1"/>
  <c r="O85" i="1" s="1"/>
  <c r="K85" i="1"/>
  <c r="N97" i="1"/>
  <c r="O97" i="1" s="1"/>
  <c r="K97" i="1"/>
  <c r="N106" i="1"/>
  <c r="O106" i="1" s="1"/>
  <c r="K106" i="1"/>
  <c r="N117" i="1"/>
  <c r="O117" i="1" s="1"/>
  <c r="K117" i="1"/>
  <c r="N125" i="1"/>
  <c r="O125" i="1" s="1"/>
  <c r="K125" i="1"/>
  <c r="N134" i="1"/>
  <c r="O134" i="1" s="1"/>
  <c r="K134" i="1"/>
  <c r="N145" i="1"/>
  <c r="O145" i="1" s="1"/>
  <c r="K145" i="1"/>
  <c r="N153" i="1"/>
  <c r="O153" i="1" s="1"/>
  <c r="K153" i="1"/>
  <c r="N163" i="1"/>
  <c r="O163" i="1" s="1"/>
  <c r="K163" i="1"/>
  <c r="N172" i="1"/>
  <c r="O172" i="1" s="1"/>
  <c r="K172" i="1"/>
  <c r="L183" i="1"/>
  <c r="N187" i="1"/>
  <c r="O187" i="1" s="1"/>
  <c r="K187" i="1"/>
  <c r="O49" i="1"/>
  <c r="N61" i="1"/>
  <c r="O61" i="1" s="1"/>
  <c r="K61" i="1"/>
  <c r="N69" i="1"/>
  <c r="O69" i="1" s="1"/>
  <c r="K69" i="1"/>
  <c r="N78" i="1"/>
  <c r="O78" i="1" s="1"/>
  <c r="K78" i="1"/>
  <c r="O87" i="1"/>
  <c r="K87" i="1"/>
  <c r="N156" i="1"/>
  <c r="O156" i="1" s="1"/>
  <c r="K156" i="1"/>
  <c r="N165" i="1"/>
  <c r="O165" i="1" s="1"/>
  <c r="K165" i="1"/>
  <c r="O37" i="1"/>
  <c r="N45" i="1"/>
  <c r="O45" i="1" s="1"/>
  <c r="K45" i="1"/>
  <c r="L58" i="1"/>
  <c r="N62" i="1"/>
  <c r="O62" i="1" s="1"/>
  <c r="K62" i="1"/>
  <c r="N79" i="1"/>
  <c r="O79" i="1" s="1"/>
  <c r="K79" i="1"/>
  <c r="O89" i="1"/>
  <c r="N100" i="1"/>
  <c r="O100" i="1" s="1"/>
  <c r="K100" i="1"/>
  <c r="N110" i="1"/>
  <c r="O110" i="1" s="1"/>
  <c r="K110" i="1"/>
  <c r="N120" i="1"/>
  <c r="O120" i="1" s="1"/>
  <c r="K120" i="1"/>
  <c r="N128" i="1"/>
  <c r="O128" i="1" s="1"/>
  <c r="K128" i="1"/>
  <c r="N140" i="1"/>
  <c r="O140" i="1" s="1"/>
  <c r="K140" i="1"/>
  <c r="N148" i="1"/>
  <c r="O148" i="1" s="1"/>
  <c r="K148" i="1"/>
  <c r="N157" i="1"/>
  <c r="O157" i="1" s="1"/>
  <c r="K157" i="1"/>
  <c r="N166" i="1"/>
  <c r="O166" i="1" s="1"/>
  <c r="K166" i="1"/>
  <c r="N176" i="1"/>
  <c r="O176" i="1" s="1"/>
  <c r="K176" i="1"/>
  <c r="N73" i="1"/>
  <c r="K73" i="1"/>
  <c r="N74" i="1"/>
  <c r="O74" i="1" s="1"/>
  <c r="K74" i="1"/>
  <c r="N56" i="1"/>
  <c r="O56" i="1" s="1"/>
  <c r="K56" i="1"/>
  <c r="N46" i="1"/>
  <c r="O46" i="1" s="1"/>
  <c r="K46" i="1"/>
  <c r="N42" i="1"/>
  <c r="O42" i="1" s="1"/>
  <c r="K42" i="1"/>
  <c r="N35" i="1"/>
  <c r="O35" i="1" s="1"/>
  <c r="K35" i="1"/>
  <c r="N34" i="1"/>
  <c r="O34" i="1" s="1"/>
  <c r="K34" i="1"/>
  <c r="N20" i="1"/>
  <c r="O20" i="1" s="1"/>
  <c r="O19" i="1" s="1"/>
  <c r="K20" i="1"/>
  <c r="N53" i="1"/>
  <c r="K53" i="1"/>
  <c r="M24" i="1"/>
  <c r="M32" i="1"/>
  <c r="L92" i="1"/>
  <c r="L136" i="1"/>
  <c r="M58" i="1"/>
  <c r="L177" i="1"/>
  <c r="L190" i="1"/>
  <c r="L70" i="1"/>
  <c r="M136" i="1"/>
  <c r="M190" i="1"/>
  <c r="M51" i="1"/>
  <c r="N32" i="1"/>
  <c r="N18" i="1"/>
  <c r="M191" i="1" l="1"/>
  <c r="O174" i="1"/>
  <c r="N177" i="1"/>
  <c r="L191" i="1"/>
  <c r="N51" i="1"/>
  <c r="O40" i="1"/>
  <c r="O33" i="1" s="1"/>
  <c r="O55" i="1"/>
  <c r="N190" i="1"/>
  <c r="O182" i="1"/>
  <c r="O181" i="1" s="1"/>
  <c r="O189" i="1"/>
  <c r="O184" i="1" s="1"/>
  <c r="O179" i="1"/>
  <c r="O178" i="1" s="1"/>
  <c r="O25" i="1"/>
  <c r="N113" i="1"/>
  <c r="O93" i="1"/>
  <c r="N58" i="1"/>
  <c r="O73" i="1"/>
  <c r="O114" i="1"/>
  <c r="O59" i="1"/>
  <c r="N70" i="1"/>
  <c r="N136" i="1"/>
  <c r="O142" i="1"/>
  <c r="O137" i="1" s="1"/>
  <c r="N24" i="1"/>
  <c r="N54" i="1"/>
  <c r="O53" i="1"/>
  <c r="O52" i="1" s="1"/>
  <c r="J76" i="1"/>
  <c r="N76" i="1" s="1"/>
  <c r="M76" i="1"/>
  <c r="M92" i="1" s="1"/>
  <c r="O76" i="1" l="1"/>
  <c r="O71" i="1" s="1"/>
  <c r="O191" i="1" s="1"/>
  <c r="N92" i="1"/>
  <c r="N191" i="1" s="1"/>
  <c r="M193" i="1"/>
  <c r="J2" i="1"/>
  <c r="Q195" i="1"/>
  <c r="Q193" i="1"/>
  <c r="K76" i="1"/>
  <c r="N193" i="1" l="1"/>
  <c r="N7" i="1"/>
  <c r="N8" i="1" s="1"/>
</calcChain>
</file>

<file path=xl/sharedStrings.xml><?xml version="1.0" encoding="utf-8"?>
<sst xmlns="http://schemas.openxmlformats.org/spreadsheetml/2006/main" count="938" uniqueCount="457">
  <si>
    <t>QUANTIDADE</t>
  </si>
  <si>
    <t>FINANCEIRO</t>
  </si>
  <si>
    <t>UNID.</t>
  </si>
  <si>
    <t>VALOR UNIT.</t>
  </si>
  <si>
    <t>ITEM</t>
  </si>
  <si>
    <t>DESCRIÇÃO DOS SERVIÇOS</t>
  </si>
  <si>
    <t>MOBILIZAÇÃO - CANTEIRO DE OBRAS - DEMOLIÇÕES</t>
  </si>
  <si>
    <t>1.1</t>
  </si>
  <si>
    <t>Placa de obra em chapa de aço galvanizado - padrão ministerio da saude - 1,50 x 3,00m</t>
  </si>
  <si>
    <t>m²</t>
  </si>
  <si>
    <t>1.2</t>
  </si>
  <si>
    <t>Locação convencional de obra, através de gabarito de tábuas corridas pontaletadas a cada 1,50m</t>
  </si>
  <si>
    <t>1.3</t>
  </si>
  <si>
    <t>Capina e limpeza manual de terreno</t>
  </si>
  <si>
    <t>MOVIMENTO DE TERRA</t>
  </si>
  <si>
    <t>2.1</t>
  </si>
  <si>
    <t>Escavação mecanizada de vala com prof. Até 1,5 m(média entre montante e jusante/uma composição por trecho), com escavadeira hidráulica (0,8 m³/111 hp), larg. De 1,5m a 2,5 m, em solo de 1a categoria, locais com baixo nível de interferência.</t>
  </si>
  <si>
    <t>m³</t>
  </si>
  <si>
    <t>2.2</t>
  </si>
  <si>
    <t>Reaterro manual apiloado com soquete</t>
  </si>
  <si>
    <t>2.3</t>
  </si>
  <si>
    <t>Carga manual de entulho em caminhao basculante 6 m³</t>
  </si>
  <si>
    <t>2.4</t>
  </si>
  <si>
    <t>Transporte de entulho com caminhao basculante 6 m³, rodovia pavimentada</t>
  </si>
  <si>
    <t>m</t>
  </si>
  <si>
    <t>COBERTURA</t>
  </si>
  <si>
    <t>3.1</t>
  </si>
  <si>
    <t>Trama de madeira composta por ripas, caibros e terças para telhados de mais de 2 águas para telha de encaixe de cerâmica ou de concreto, incluso transporte vertical</t>
  </si>
  <si>
    <t>3.2</t>
  </si>
  <si>
    <t>Telhamento com telha cerâmica de encaixe, tipo francesa, com mais de 2 águas, incluso transporte vertical</t>
  </si>
  <si>
    <t>3.3</t>
  </si>
  <si>
    <t>Cumeeira e espigão para telha cerâmica emboçada com argamassa traço 1:2:9 (cimento, cal e areia), para telhados com mais de 2 águas, incluso transporte vertical</t>
  </si>
  <si>
    <t>3.4</t>
  </si>
  <si>
    <t>Calha em chapa de aço galvanizado número 24, desenvolvimento de 50 cm,incluso transporte vertical.</t>
  </si>
  <si>
    <t>3.5</t>
  </si>
  <si>
    <t>Rufo em chapa de aço galvanizado número 24, corte de 25 cm, incluso transporte vertical.</t>
  </si>
  <si>
    <t>3.6</t>
  </si>
  <si>
    <t>Cobertura em policarbonato, inclusive Estrutura metálica</t>
  </si>
  <si>
    <t>FUNDAÇÃO E ESTRUTURA</t>
  </si>
  <si>
    <t>4.1</t>
  </si>
  <si>
    <t>Concreto magro para lastro, traço 1:4,5:4,5 (cimento/ areia média/ brita 1) - preparo mecânico com betoneira 400 l</t>
  </si>
  <si>
    <t>4.2</t>
  </si>
  <si>
    <t>Embasamento c/pedra argamassada utilizando arg.cim/areia 1:4</t>
  </si>
  <si>
    <t>4.3</t>
  </si>
  <si>
    <t>Fabricação, montagem e desmontagem de forma para radier, em madeira serrada, 04 utilizações</t>
  </si>
  <si>
    <t>4.4</t>
  </si>
  <si>
    <t>Armação aço ca-50, diam. 6,3 (1/4) à 12,5mm(1/2) - fornecimento/ corte(perda de 10%) / dobra / colocação</t>
  </si>
  <si>
    <t>kg</t>
  </si>
  <si>
    <t>4.5</t>
  </si>
  <si>
    <t>Armação de aço ca-60 diam. 3,4 a 6,0mm - fornecimento / corte (c/perda de 10%) / dobra / colocação.</t>
  </si>
  <si>
    <t>4.6</t>
  </si>
  <si>
    <t>Concreto fck = 30mpa, traço 1:2,1:2,5 (cimento/ areia média/ brita 1) - preparo mecânico com betoneira 400 l</t>
  </si>
  <si>
    <t>4.7</t>
  </si>
  <si>
    <t>Laje pre-moldada p/forro, sobrecarga 100kg/m², vãos ate 3,50m/e=8cm, c/lajotas e cap.c/conc fck=20MPa, 3cm, inter-eixo 38cm, c/escoramento (reapr.3x) e ferragem negativa</t>
  </si>
  <si>
    <t>4.8</t>
  </si>
  <si>
    <t>Laje pré-moldada p/piso, sobrecarga 200kg/m2, vãos até 3,50m/e=8cm, c/lajotas e cap.c/conc FCK=20mpa, 4cm, inter-eixo 38cm, c/escoramento (reapr.3x) e ferragem negativa.</t>
  </si>
  <si>
    <t>4.9</t>
  </si>
  <si>
    <t>Verga pré-moldada para janelas com até 1,5 m de vão</t>
  </si>
  <si>
    <t>4.10</t>
  </si>
  <si>
    <t>Verga pré-moldada para janelas com mais de 1,5 m de vão</t>
  </si>
  <si>
    <t>4.11</t>
  </si>
  <si>
    <t>Verga pré-moldada para portas com até 1,5 m de vão</t>
  </si>
  <si>
    <t>4.12</t>
  </si>
  <si>
    <t>Verga pré-moldada para portas com mais de 1,5 m de vão</t>
  </si>
  <si>
    <t>4.13</t>
  </si>
  <si>
    <t>Contraverga pré-moldada para vãos com até 1,5 m de comprimento</t>
  </si>
  <si>
    <t>4.14</t>
  </si>
  <si>
    <t>4.15</t>
  </si>
  <si>
    <t>Concreto armado fck=30MPa fabricado na obra, adensado e lançado, para Uso Geral, com formas planas em compensado resinado 12mm (05 usos) - FUNDAÇÃO DO MURO</t>
  </si>
  <si>
    <t>4.16</t>
  </si>
  <si>
    <t>Cinta de amarração de alvenaria moldada in loco com utilização de blocos canaleta - MURO</t>
  </si>
  <si>
    <t>4.17</t>
  </si>
  <si>
    <t>Armação aço CA-50 p/1,0m³ de concreto - PILARES DO MURO</t>
  </si>
  <si>
    <t>ALVENARIA - VEDAÇÃO</t>
  </si>
  <si>
    <t>5.1</t>
  </si>
  <si>
    <t>Alvenaria de vedação de blocos cerâmicos furados na horizontal de 9x19x19cm (espessura 9cm) de paredes com área líquida maior ou igual a 6m² com vãos e argamassa de assentamento com preparo em betoneira.</t>
  </si>
  <si>
    <t>IMPERMEABILIZAÇÃO</t>
  </si>
  <si>
    <t>6.1</t>
  </si>
  <si>
    <t>Impermeabilização de estruturas enterradas, com tinta asfáltica, duas demãos</t>
  </si>
  <si>
    <t>6.2</t>
  </si>
  <si>
    <t>Impermeabilização de superfície com manta asfáltica (com polímeros tipo app), e=3 mm</t>
  </si>
  <si>
    <t>PAVIMENTAÇÃO</t>
  </si>
  <si>
    <t>7.1</t>
  </si>
  <si>
    <t>Contrapiso em argamassa traço 1:4 (cimento e areia), preparo manual, aplicado em áreas secas sobre laje, aderido, espessura 2cm</t>
  </si>
  <si>
    <t>7.2</t>
  </si>
  <si>
    <t>Execução de passeio (calçada) ou piso de concreto com concreto moldado in loco, feito em obra, acabamento convencional, espessura 6 cm, armado</t>
  </si>
  <si>
    <t>7.3</t>
  </si>
  <si>
    <t>Execução de pavimento em piso intertravado, com bloco pisograma de 35x 25 cm, espessura 6 cm.</t>
  </si>
  <si>
    <t>7.4</t>
  </si>
  <si>
    <t>Lastro com material granular (brita nº2), aplicado em pisos ou radiers, espessura de 10cm</t>
  </si>
  <si>
    <t>7.5</t>
  </si>
  <si>
    <t>Guia (meio-fio) concreto, moldada in loco em trecho reto com extrusora, 11,5 cm base x 22 cm altura.</t>
  </si>
  <si>
    <t>7.6</t>
  </si>
  <si>
    <t>Execução de sarjeta de concreto feito na obra, moldada in loco em trecho reto, 30cm base x 15cm altura</t>
  </si>
  <si>
    <t>7.7</t>
  </si>
  <si>
    <t>Revestimento cerâmico para piso com placas tipo grês de dimensões 45x45 cm aplicada em ambientes de área entre 5m² e 10m²</t>
  </si>
  <si>
    <t>7.8</t>
  </si>
  <si>
    <t>Rodapé cerâmico de 7cm de altura com placas tipo grês de dimensões 45x45cm</t>
  </si>
  <si>
    <t>7.9</t>
  </si>
  <si>
    <t>Soleira / tabeira em marmore branco comum, polido, largura 5 cm, espessura 2 cm, assentada com argamassa colante</t>
  </si>
  <si>
    <t>7.10</t>
  </si>
  <si>
    <t>Piso tátil direcional e de alerta, em concreto colorido, p/deficientes visuais, dimensões 25x25cm, aplicado com argamassa industrializada ac-ii, rejuntado, exclusive regularização de base</t>
  </si>
  <si>
    <t>08</t>
  </si>
  <si>
    <t>REVESTIMENTO</t>
  </si>
  <si>
    <t>PAREDE</t>
  </si>
  <si>
    <t>8.1</t>
  </si>
  <si>
    <t>Chapisco aplicado tanto em pilares e vigas de concreto como em alvenarias de paredes internas, com colher de pedreiro. Argamassa traço 1:3 com preparo em betoneira 400l</t>
  </si>
  <si>
    <t>8.2</t>
  </si>
  <si>
    <t>Massa única, para recebimento de pintura, em argamassa traço 1:2:8, preparo mecânico com betoneira 400l, aplicada manualmente em faces internas de paredes de ambientes com área menor que 10m², espessura de 20mm, com execução de taliscas.</t>
  </si>
  <si>
    <t>8.3</t>
  </si>
  <si>
    <t xml:space="preserve">Emboço, para recebimento de cerâmica, em argamassa traço 1:2:8, preparo mecânico com betoneira 400l, aplicado manualmente em faces internas de paredes de ambientes com área maior que 10m²  </t>
  </si>
  <si>
    <t>8.4</t>
  </si>
  <si>
    <t>Revestimento cerâmico para paredes internas com placas tipo grês ou semi-grês de dimensões 20x20 cm aplicadas em ambientes de área maior que 5 m² na altura inteira das paredes.</t>
  </si>
  <si>
    <t>8.5</t>
  </si>
  <si>
    <t>Aplicação e lixamento de massa látex em paredes, duas demãos</t>
  </si>
  <si>
    <t>8.6</t>
  </si>
  <si>
    <t>Aplicação manual de pintura com tinta látex acrílica em paredes, duas demãos.</t>
  </si>
  <si>
    <t>8.7</t>
  </si>
  <si>
    <t>Peitoril em marmore branco, largura de 15cm, assentado com argamassa traco 1:4 (cimento e areia media), preparo manual da argamassa.</t>
  </si>
  <si>
    <t>8.8</t>
  </si>
  <si>
    <t>Aplicação manual de pintura com tinta texturizada acrílica em paredes externas de casas, duas cores.</t>
  </si>
  <si>
    <t>8.9</t>
  </si>
  <si>
    <t>Caiação interno ou externa sobre revestimento liso com adoção de fixador com duas demãos - MURO</t>
  </si>
  <si>
    <t>TETO</t>
  </si>
  <si>
    <t>8.10</t>
  </si>
  <si>
    <t>Chapisco aplicado no teto, com rolo para textura acrílica. Argamassa traço 1:4 e emulsão polimérica (adesivo) com preparo em betoneira 400l.</t>
  </si>
  <si>
    <t>8.11</t>
  </si>
  <si>
    <t>Massa única, para recebimento de pintura, em argamassa traço 1:2:8, preparo mecânico com betoneira 400l, aplicada manualmente em teto, espessura de 10mm, com execução de taliscas.</t>
  </si>
  <si>
    <t>8.12</t>
  </si>
  <si>
    <t>Aplicação e lixamento de massa látex em teto, duas demãos.</t>
  </si>
  <si>
    <t>8.13</t>
  </si>
  <si>
    <t>Aplicação manual de pintura com tinta látex PVA em teto, duas demãos.</t>
  </si>
  <si>
    <t>8.14</t>
  </si>
  <si>
    <t>Forro em placas de gesso, para ambientes comerciais.</t>
  </si>
  <si>
    <t>MURO DE FECHAMENTO DO RESERV. REAPROVEITAMENTO DE ÁGUA</t>
  </si>
  <si>
    <t>8.15</t>
  </si>
  <si>
    <t>Chapisco aplicado tanto em pilares e vigas de concreto como em alvenaria de fachada sem presença de vãos, com colher de pedreiro. Argamassa traço 1:3 com preparo em betoneira 400l.</t>
  </si>
  <si>
    <t>8.16</t>
  </si>
  <si>
    <t>Emboço ou massa única em argamassa traço 1:2:8, preparo mecânico com betoneira 400 l, aplicada manualmente em panos cegos de fachada (sem presença de vãos), espessura de 25 mm.</t>
  </si>
  <si>
    <t>8.17</t>
  </si>
  <si>
    <t>Aplicação manual de pintura com tinta texturizada acrílica em paredes externas de casas, uma cor.</t>
  </si>
  <si>
    <t>9</t>
  </si>
  <si>
    <t>ESQUADRIAS</t>
  </si>
  <si>
    <t>MADEIRA</t>
  </si>
  <si>
    <t>9.1</t>
  </si>
  <si>
    <t>Porta de madeira para verniz, semi-oca (leve ou média), 80x210cm, espessura de 3,5cm, incluso dobradiças fornecimento e instalação.</t>
  </si>
  <si>
    <t>Und</t>
  </si>
  <si>
    <t>9.2</t>
  </si>
  <si>
    <t>Porta de madeira para verniz, semi-oca (leve ou média), 90x210cm, espessura de 3,5cm, incluso dobradiças fornecimento e instalação.</t>
  </si>
  <si>
    <t>9.3</t>
  </si>
  <si>
    <t>Porta de madeira para pintura, semi-oca (leve ou média), 1000x210cm, espessura de 3,5cm, incluso dobradiças - fornecimento e instalação.</t>
  </si>
  <si>
    <t>9.4</t>
  </si>
  <si>
    <t>Fechadura de embutir com cilindro, externa, completa, acabamento padrão popular, incluso execução de furo - fornecimento e instalação.</t>
  </si>
  <si>
    <t>9.5</t>
  </si>
  <si>
    <t>Porta madeira correr, folha média (NBR 15930), e=35 mm, 0,9m x 2,10m.</t>
  </si>
  <si>
    <t>9.6</t>
  </si>
  <si>
    <t>Porta de madeira para pintura, semi-oca (leve ou média), 1200x210cm, espessura de 3,5cm, incluso dobradiças - fornecimento e instalação</t>
  </si>
  <si>
    <t>9.7</t>
  </si>
  <si>
    <t>Pintura esmalte para madeira, duas demãos, incluso aparelhamento com fundo nivelador branco fosco</t>
  </si>
  <si>
    <t>ALUMÍNIO</t>
  </si>
  <si>
    <t>9.8</t>
  </si>
  <si>
    <t>Janela de alumínio maxim-ar, fixação com parafuso sobre contramarco (exclusive contramarco), com vidros, padronizada.</t>
  </si>
  <si>
    <t>9.9</t>
  </si>
  <si>
    <t>Janela veneziana alumínio – fixo.</t>
  </si>
  <si>
    <t>9.10</t>
  </si>
  <si>
    <t>Porta em alumínio de abrir tipo veneziana com guarnição, fixação com parafusos - fornecimento e instalação.</t>
  </si>
  <si>
    <t>9.11</t>
  </si>
  <si>
    <t>Portao de ferro com vara 1/2", com requadro</t>
  </si>
  <si>
    <t>9.12</t>
  </si>
  <si>
    <t>Fundo preparador primer a base de epoxi, para estrutura metalica, uma demão, espessura de 25 micra.</t>
  </si>
  <si>
    <t>9.13</t>
  </si>
  <si>
    <t>Pintura esmalte alto brilho, duas demãos, sobre superfície metálica</t>
  </si>
  <si>
    <t>VIDRO</t>
  </si>
  <si>
    <t>9.14</t>
  </si>
  <si>
    <t>Porta de vidro temperado, 0,9 x 2,10m, espessura 10mm, inclusive acessórios</t>
  </si>
  <si>
    <t>9.15</t>
  </si>
  <si>
    <t>Porta de vidro temperado, 0,8 x 2,10m, espessura 10mm, inclusive acessórios</t>
  </si>
  <si>
    <t>9.16</t>
  </si>
  <si>
    <t>Vidro temperado incolor, espessura 10mm, fornecimento e instalação, inclusive massa para vedação</t>
  </si>
  <si>
    <t>10</t>
  </si>
  <si>
    <t>INSTALAÇÕES ELÉTRICAS</t>
  </si>
  <si>
    <t>10.1</t>
  </si>
  <si>
    <t>Ponto de tomada residencial incluindo tomada 10A/250V, caixa elétrica, eletroduto, cabo, rasgo, quebra e chumbamento</t>
  </si>
  <si>
    <t>10.2</t>
  </si>
  <si>
    <t>Ponto de tomada residencial incluindo tomada 20A/250V, caixa elétrica, eletroduto, cabo, rasgo, quebra e chumbamento</t>
  </si>
  <si>
    <t>10.3</t>
  </si>
  <si>
    <t>Ponto de iluminação residencial incluindo interruptor simples, caixa elétrica, eletroduto, cabo, rasgo, quebra e chumbamento (excluindo luminária e lâmpada)</t>
  </si>
  <si>
    <t>10.4</t>
  </si>
  <si>
    <t>Ponto de iluminação residencial incluindo interruptor simples (2 módulos), caixa elétrica, eletroduto, cabo, rasgo, quebra e chumbamento (excluindo luminária e lâmpada)</t>
  </si>
  <si>
    <t>10.5</t>
  </si>
  <si>
    <t>Ponto de iluminação residencial incluindo interruptor paralelo (3 módulos), caixa elétrica, eletroduto, cabo, rasgo, quebra e chumbamento (excluindo luminária e lâmpada)</t>
  </si>
  <si>
    <t>10.6</t>
  </si>
  <si>
    <t>Luminária tipo calha de sobrepor para lâmpada fluorescente 2x20W, completa, inclusive reator eletrônico e lampadas</t>
  </si>
  <si>
    <t>10.7</t>
  </si>
  <si>
    <t>Luminária tipo calha de sobrepor para lâmpada fluorescente 1x20W, completa, inclusive reator eletrônico e lampadas</t>
  </si>
  <si>
    <t>10.8</t>
  </si>
  <si>
    <t>Arandela tipo tartaruga para área externa em alumínio, com grade, inclusive lâmpada</t>
  </si>
  <si>
    <t>10.9</t>
  </si>
  <si>
    <t>Luminária de emergência com 31 leds c/ autonomia de 1 hora</t>
  </si>
  <si>
    <t>10.10</t>
  </si>
  <si>
    <t>Refletor retangular fechado com lampada vapor metálico 150W</t>
  </si>
  <si>
    <t>10.11</t>
  </si>
  <si>
    <t>Rele fotoelétrico p/ comando de iluminação externa 220V/1000W - fornecimento e instalação</t>
  </si>
  <si>
    <t>10.12</t>
  </si>
  <si>
    <t>Entrada de energia aérea trifásica 50A com poste de concreto, inclusive cabeamento, caixa de proteção para medidor e aterramento</t>
  </si>
  <si>
    <t>CJ</t>
  </si>
  <si>
    <t>10.13</t>
  </si>
  <si>
    <t>Caixa de passagem 30x30x40 fundo brita c/ tampa</t>
  </si>
  <si>
    <t>10.14</t>
  </si>
  <si>
    <t>Quadro de distribuição de energia de embutir, em chapa metálica, para 18 disjuntores termomagnéticos monopolares, com barramento trifásico e neutro, fornecimento e instalação</t>
  </si>
  <si>
    <t>10.15</t>
  </si>
  <si>
    <t>Para-raio tipo Franklin 350mm, latão cromado, para descida de 02 cabos, com suportes e conectores para cabo terra, inclusive mastro e base</t>
  </si>
  <si>
    <t>10.16</t>
  </si>
  <si>
    <t>Disjuntor termomagnético tripolar padrão nema (americano) 10A a 50A 240V, fornecimento e instalação</t>
  </si>
  <si>
    <t>10.17</t>
  </si>
  <si>
    <t>Disjuntor termomagnético monopolar padrão nema (americano) 10A a 30A 240V, fornecimento e instalação</t>
  </si>
  <si>
    <t>EQUIPAMENTOS LÓGICA E TELEFONIA</t>
  </si>
  <si>
    <t>10.18</t>
  </si>
  <si>
    <t>Ponto de utilização de equipamentos elétricos, residencial, incluindo suporte e placa, caixa elétrica, eletroduto, cabo, rasgo, quebra e chumbamento</t>
  </si>
  <si>
    <t>pt</t>
  </si>
  <si>
    <t>10.19</t>
  </si>
  <si>
    <t>Ponto de telefone, com eletroduto de PVC rígido embutido ø 3/4", inclusive fio</t>
  </si>
  <si>
    <t>10.20</t>
  </si>
  <si>
    <t>Caixa telefônica (400x400x120mm) de embutir</t>
  </si>
  <si>
    <t>11</t>
  </si>
  <si>
    <t>INSTALAÇÕES HIDRÁULICAS</t>
  </si>
  <si>
    <t>LOUÇAS E APARELHOS SANITÁRIOS</t>
  </si>
  <si>
    <t>11.1</t>
  </si>
  <si>
    <t>Vaso sanitário sifonado com caixa acoplada louça branca, incluso engate flexível em plástico branco, 1/2 x 40cm - fornecimento e instalação</t>
  </si>
  <si>
    <t>11.2</t>
  </si>
  <si>
    <t>Kit de acessórios para banheiro em metal cromado, 5 peças, incluso fixação</t>
  </si>
  <si>
    <t>11.3</t>
  </si>
  <si>
    <t>Porta toalha plástico para papel toalha em folha</t>
  </si>
  <si>
    <t>11.4</t>
  </si>
  <si>
    <t>Lavatório louça branca suspenso, 29,5 x 39cm ou equivalente, padrão popular - fornecimento e instalação</t>
  </si>
  <si>
    <t>11.5</t>
  </si>
  <si>
    <t>Tanque de louça branca com coluna, 22l ou equivalente - fornecimento e instalação</t>
  </si>
  <si>
    <t>11.6</t>
  </si>
  <si>
    <t>Bancada em aço inox, dimensões *1,20 x 0,60*m, com 01 cuba, concretada, polida ou escovada, assentada, (exclusive sifão, válvula e torneira)</t>
  </si>
  <si>
    <t>11.7</t>
  </si>
  <si>
    <t>Bancada em aço inox, dimensões *1,60 x 0,60*m, com 01 cuba, concretada, polida ou escovada, assentada, (exclusive sifão, válvula e torneira)</t>
  </si>
  <si>
    <t>11.8</t>
  </si>
  <si>
    <t>Bancada em aço inox, dimensões *2,70 x 0,60*m, com 02 cuba, concretada, polida ou escovada, assentada, (exclusive sifão, válvula e torneira)</t>
  </si>
  <si>
    <t>11.9</t>
  </si>
  <si>
    <t>Bancada/tampo aço inox, largura 60 cm, com rodabanca</t>
  </si>
  <si>
    <t>11.10</t>
  </si>
  <si>
    <t>Barra de apoio para sanitários de deficientes físicos,  l=70 x 70 cm</t>
  </si>
  <si>
    <t>11.11</t>
  </si>
  <si>
    <t>Expurgo em inox</t>
  </si>
  <si>
    <t>11.12</t>
  </si>
  <si>
    <t>Lavatório em inox para escovação, inclusive válvulas e sifões, conf.projeto</t>
  </si>
  <si>
    <t>11.13</t>
  </si>
  <si>
    <t>Torneira cromada de mesa, 1/2" ou 3/4", para lavatório, padrão popular - fornecimento e instalação</t>
  </si>
  <si>
    <t>11.14</t>
  </si>
  <si>
    <t>Torneira cromada 1/2" ou 3/4" para tanque, padrão médio - fornecimento e instalação</t>
  </si>
  <si>
    <t>11.15</t>
  </si>
  <si>
    <t>Torneira cromada tubo móvel, de parede, 1/2" ou 3/4", para pia de cozinha, padrão médio - fornecimento e instalação.</t>
  </si>
  <si>
    <t>11.16</t>
  </si>
  <si>
    <t>Chuveiro elétrico comum tipo ducha</t>
  </si>
  <si>
    <t>REAPROVEITAMENTO DE ÁGUA PLUVIAIS</t>
  </si>
  <si>
    <t>11.17</t>
  </si>
  <si>
    <t>Caixa d´água em polietileno, 3000 litros, com acessórios</t>
  </si>
  <si>
    <t>11.18</t>
  </si>
  <si>
    <t>Torneira de bóia real, roscável, 3/4", fornecida e instalada em reservação de água.</t>
  </si>
  <si>
    <t>11.19</t>
  </si>
  <si>
    <t>Torneira plástica 3/4" para tanque - fornecimento e instalação</t>
  </si>
  <si>
    <t>METAIS, ACESSÓRIOS E EQUIPAMENTOS</t>
  </si>
  <si>
    <t>11.20</t>
  </si>
  <si>
    <t>Registro de pressão bruto, latão, roscável, 3/4, com acabamento e canopla cromados. Fornecido e instalado em ramal de água</t>
  </si>
  <si>
    <t>11.21</t>
  </si>
  <si>
    <t>Válvula descarga 1.1/2" com registro, acabamento em metal cromado</t>
  </si>
  <si>
    <t>11.22</t>
  </si>
  <si>
    <t>Registro de gaveta bruto, latão, roscável, 3/4, com acabamento e canopla cromados. Fornecido e instalado em ramal de água</t>
  </si>
  <si>
    <t>11.23</t>
  </si>
  <si>
    <t>Reservatório d'água de fibra cilíndrico, capacidade 5.000l</t>
  </si>
  <si>
    <t>11.24</t>
  </si>
  <si>
    <t>Torneira de bóia real, roscável, 3/4", fornecida e instalada em reservação de água</t>
  </si>
  <si>
    <t>11.25</t>
  </si>
  <si>
    <t>Luva, em ferro galvanizado, conexão rosqueada, DN 20 (3/4"), instalado em ramais e sub-ramais de gás - fornecimento e instalação</t>
  </si>
  <si>
    <t>11.26</t>
  </si>
  <si>
    <t>Registro de gaveta bruto, latão, roscável, 3/4, fornecido e instalado em ramal de água</t>
  </si>
  <si>
    <t>11.27</t>
  </si>
  <si>
    <t>Caixa sifonada, PVC, DN 100 x 100 x 50 mm, junta elástica, fornecida e instalada em ramal de descarga ou em ramal de esgoto sanitário</t>
  </si>
  <si>
    <t>PONTOS DE HIDRÁULICA</t>
  </si>
  <si>
    <t>11.28</t>
  </si>
  <si>
    <t>Ponto de consumo terminal de água fria (subramal) com tubulação de PVC, DN 25 mm, instalado em ramal de água, inclusos rasgo e chumbamento em alvenaria</t>
  </si>
  <si>
    <t>11.29</t>
  </si>
  <si>
    <t>Ponto de água fria embutido, c/material PVC rígido soldável ø 50mm</t>
  </si>
  <si>
    <t>11.30</t>
  </si>
  <si>
    <t>Ponto de esgoto com tubo de PVC rígido soldável de ø 50 mm (pias de cozinha, máquinas de lavar, etc...)</t>
  </si>
  <si>
    <t>11.31</t>
  </si>
  <si>
    <t>(Composição representativa) do serviço de instalações de Tubo PVC, série n, esgoto predial, 100 mm (instalação Ramal descarga, ramal de esgoto Sanitário, prumada esgoto Sanitário, ventilação ou sub-coletor aéreo), inclusive conexões e cortes, fixações, p/ prédios</t>
  </si>
  <si>
    <t>REDE EXTERNA</t>
  </si>
  <si>
    <t>11.32</t>
  </si>
  <si>
    <t>Caixa de inspeção em alvenaria (60x60x60cm) de tijolo ceramico vazado (9x19x19cm), revestida internamente com barra lisa (cimento e areia, traço 1:4) e=2,0cm, com tampa pré-moldada de concreto e fundo de concreto 15MPa tipo c - escavação e confecção - águas pluviais e esgoto</t>
  </si>
  <si>
    <t>11.33</t>
  </si>
  <si>
    <t>Tubo PVC, serie normal, esgoto predial, DN 75 mm, fornecido e instalado em ramal de descarga ou ramal de esgoto sanitário</t>
  </si>
  <si>
    <t>11.34</t>
  </si>
  <si>
    <t>Tubo PVC, serie normal, esgoto predial, DN 100 mm, fornecido e instalado em ramal de descarga ou ramal de esgoto sanitário</t>
  </si>
  <si>
    <t>12</t>
  </si>
  <si>
    <t>REDE AR COMPRIMIDO</t>
  </si>
  <si>
    <t>12.1</t>
  </si>
  <si>
    <t>Tubo em cobre rígido, DN 15 classe e, sem isolamento, instalado em ramal de distribuição - fornecimento e instalação</t>
  </si>
  <si>
    <t>13</t>
  </si>
  <si>
    <t>COMUNICAÇÃO VISUAL</t>
  </si>
  <si>
    <t>13.1</t>
  </si>
  <si>
    <t>Placa de Identificação em aço esmaltada</t>
  </si>
  <si>
    <t>14</t>
  </si>
  <si>
    <t>DIVERSOS E LIMPEZA DA OBRA</t>
  </si>
  <si>
    <t>14.1</t>
  </si>
  <si>
    <t>Banco de concreto pre-moldado curvo</t>
  </si>
  <si>
    <t>14.2</t>
  </si>
  <si>
    <t>Plantio de grama esmeralda em rolo</t>
  </si>
  <si>
    <t>14.3</t>
  </si>
  <si>
    <t>Limpeza final da obra</t>
  </si>
  <si>
    <t>14.4</t>
  </si>
  <si>
    <t>Carga e descarga mecanizadas de entulho em caminhao basculante 6 m³</t>
  </si>
  <si>
    <t>14.5</t>
  </si>
  <si>
    <t>Transporte com caminhão basculante 6 m³ em rodovia com revestimento primário, dmt 800 a 1.000 m</t>
  </si>
  <si>
    <t>TOTAL  COM BDI INCLUSO</t>
  </si>
  <si>
    <t>QUANTITATIVOS</t>
  </si>
  <si>
    <t>Larg</t>
  </si>
  <si>
    <t>Altura</t>
  </si>
  <si>
    <t>Total</t>
  </si>
  <si>
    <t>m  x</t>
  </si>
  <si>
    <t>und  =</t>
  </si>
  <si>
    <t>4.3 Forma tabua p/ concreto em fundacao radier c/ reaproveitamento 5x.</t>
  </si>
  <si>
    <t>Quantidade obtida através do Projeto Estrutural</t>
  </si>
  <si>
    <t>Área</t>
  </si>
  <si>
    <t>Vigas Baldrames (1/2)</t>
  </si>
  <si>
    <t>Vigas Baldrames (2/2)</t>
  </si>
  <si>
    <t>Muro - Sapatas</t>
  </si>
  <si>
    <t>Muro - Pilares</t>
  </si>
  <si>
    <t>Comp</t>
  </si>
  <si>
    <t>Qdt.</t>
  </si>
  <si>
    <t>Muro</t>
  </si>
  <si>
    <t>Total Bruta  =</t>
  </si>
  <si>
    <t>Total Descontos  =</t>
  </si>
  <si>
    <t>8.0 REVESTIMENTO</t>
  </si>
  <si>
    <t>8.2 - Massa única, para recebimento de pintura, em argamassa traço 1:2:8, preparo mecânico com betoneira 400l, aplicada manualmente em faces internas de paredes de ambientes com área menor que 10m2, espessura de 20mm, com execução de taliscas.</t>
  </si>
  <si>
    <t>Contratado</t>
  </si>
  <si>
    <t>No período</t>
  </si>
  <si>
    <t>SALDO</t>
  </si>
  <si>
    <t>Unidade Administrativa: Secretaria de Infraestrutura</t>
  </si>
  <si>
    <t>Ordem de Serviço:</t>
  </si>
  <si>
    <t>001/2019</t>
  </si>
  <si>
    <t>Tomada de Preço:</t>
  </si>
  <si>
    <t>TP 006/2018</t>
  </si>
  <si>
    <t>Medição:</t>
  </si>
  <si>
    <t>Obra:</t>
  </si>
  <si>
    <t>CONSTRUÇÃO DA UBS DE BREJINHO</t>
  </si>
  <si>
    <t>VALOR DA MEDIÇÃO (R$)</t>
  </si>
  <si>
    <t>Firma:</t>
  </si>
  <si>
    <t>SVS CONSTRÇÃO CIVIL E EMPREENDIMENTOS IMOBILIÁRIOS LTDA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</si>
  <si>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</si>
  <si>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</si>
  <si>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</si>
  <si>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</si>
  <si>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</si>
  <si>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</si>
  <si>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-</t>
  </si>
  <si>
    <t>Soma Med. Ant.</t>
  </si>
  <si>
    <t>CONSTRUTORA: SVS CONSTRUÇÃO CIVIL E EMPREENDIMENTOS IMOBILIÁRIOS LTDA</t>
  </si>
  <si>
    <t>OBRA: CONSTRUÇÃO DA UBSF DE BREJINHO</t>
  </si>
  <si>
    <t>TOMADA DE PEÇO: TP 006/2019</t>
  </si>
  <si>
    <t>ORDEM DE SERVIÇO: 001/2019</t>
  </si>
  <si>
    <r>
      <rPr>
        <b/>
        <sz val="10"/>
        <color rgb="FFFFFFFF"/>
        <rFont val="Arial"/>
        <family val="2"/>
      </rPr>
      <t>OBRA:</t>
    </r>
  </si>
  <si>
    <r>
      <rPr>
        <b/>
        <sz val="10"/>
        <color rgb="FFFFFFFF"/>
        <rFont val="Calibri"/>
        <family val="2"/>
      </rPr>
      <t>CONSTRUÇÃO DA UBS DE BREJINHO</t>
    </r>
  </si>
  <si>
    <r>
      <rPr>
        <b/>
        <sz val="10"/>
        <color rgb="FFFFFFFF"/>
        <rFont val="Calibri"/>
        <family val="2"/>
      </rPr>
      <t>CONTRATADA:</t>
    </r>
  </si>
  <si>
    <r>
      <rPr>
        <b/>
        <sz val="10"/>
        <color rgb="FFFFFFFF"/>
        <rFont val="Calibri"/>
        <family val="2"/>
      </rPr>
      <t>SVS CONSTRUÇÃO CIVIL E EMPREENDIMENTOS IMOBILIARIOS LTDA</t>
    </r>
  </si>
  <si>
    <r>
      <rPr>
        <b/>
        <sz val="10"/>
        <color rgb="FFFFFFFF"/>
        <rFont val="Calibri"/>
        <family val="2"/>
      </rPr>
      <t>PERÍODO:</t>
    </r>
  </si>
  <si>
    <r>
      <rPr>
        <b/>
        <sz val="10"/>
        <color rgb="FFFFFFFF"/>
        <rFont val="Calibri"/>
        <family val="2"/>
      </rPr>
      <t>a</t>
    </r>
  </si>
  <si>
    <r>
      <rPr>
        <b/>
        <sz val="10"/>
        <rFont val="Calibri"/>
        <family val="2"/>
      </rPr>
      <t>TOTAL MEDIDO</t>
    </r>
  </si>
  <si>
    <r>
      <rPr>
        <b/>
        <sz val="10"/>
        <rFont val="Calibri"/>
        <family val="2"/>
      </rPr>
      <t>MEDIÇÕES ANTERIORES</t>
    </r>
  </si>
  <si>
    <r>
      <rPr>
        <b/>
        <sz val="10"/>
        <rFont val="Calibri"/>
        <family val="2"/>
      </rPr>
      <t>MEDIÇÃO ATUAL</t>
    </r>
  </si>
  <si>
    <r>
      <rPr>
        <b/>
        <sz val="10"/>
        <rFont val="Calibri"/>
        <family val="2"/>
      </rPr>
      <t>TOTAL ACUMULADO</t>
    </r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</si>
  <si>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</si>
  <si>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</si>
  <si>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</si>
  <si>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</si>
  <si>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</si>
  <si>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TODAS AS SAPATAS</t>
  </si>
  <si>
    <t>Pilares</t>
  </si>
  <si>
    <t>Janela - JA01</t>
  </si>
  <si>
    <t>Janela - JA04</t>
  </si>
  <si>
    <t>Janela - JA05</t>
  </si>
  <si>
    <t>Odontologia</t>
  </si>
  <si>
    <t>Residuos</t>
  </si>
  <si>
    <t>Janela - JA02</t>
  </si>
  <si>
    <t>Janela - JA03</t>
  </si>
  <si>
    <t>Conjunto de Vidro com Porta</t>
  </si>
  <si>
    <t>Porta de Madeira - PM01</t>
  </si>
  <si>
    <t>Porta de Madeira - PM02</t>
  </si>
  <si>
    <t>Porta de Madeira - PM04</t>
  </si>
  <si>
    <t>Porta de Madeira - PM05</t>
  </si>
  <si>
    <t>Consutório</t>
  </si>
  <si>
    <t>Estoque de Medicamentos</t>
  </si>
  <si>
    <t xml:space="preserve">Inalação </t>
  </si>
  <si>
    <t xml:space="preserve">Observação </t>
  </si>
  <si>
    <t xml:space="preserve">Atividade Coletiva </t>
  </si>
  <si>
    <t xml:space="preserve">Vacinas </t>
  </si>
  <si>
    <t xml:space="preserve">Curativos </t>
  </si>
  <si>
    <t>ADM</t>
  </si>
  <si>
    <t xml:space="preserve">Almoxarifado </t>
  </si>
  <si>
    <t xml:space="preserve">Recepção e Circulação </t>
  </si>
  <si>
    <t xml:space="preserve">Portão </t>
  </si>
  <si>
    <t>7.0 PAVIMENTAÇÃO</t>
  </si>
  <si>
    <t>7.2 - Execução de passeio (calçada) ou piso de concreto com concreto moldado in loco, feito em obra, acabamento convencional, espessura 6 cm, armado</t>
  </si>
  <si>
    <t>7.7 - Revestimento cerâmico para piso com placas tipo grês de dimensões 45x45 cm aplicada em ambientes de área entre 5m² e 10m²</t>
  </si>
  <si>
    <t>Total   =</t>
  </si>
  <si>
    <t>3.0 COBERTA</t>
  </si>
  <si>
    <t>Locais</t>
  </si>
  <si>
    <t>8.4 - Revestimento cerâmico para paredes internas com placas tipo grês ou semi-grês de dimensões 20x20 cm aplicadas em ambientes de área maior que 5 m² na altura inteira das paredes.</t>
  </si>
  <si>
    <t>4.0 FUNDAÇÃO E ESTRUTURA</t>
  </si>
  <si>
    <t>Medição</t>
  </si>
  <si>
    <t>8.8 - Aplicação manual de pintura com tinta texturizada acrílica em paredes externas de casas, duas cores.</t>
  </si>
  <si>
    <t>Fachada Superior</t>
  </si>
  <si>
    <t>9.0 ESQUADRIAS</t>
  </si>
  <si>
    <t>Janela 01</t>
  </si>
  <si>
    <t>1364 dias</t>
  </si>
  <si>
    <t>BM10</t>
  </si>
  <si>
    <t>OBS: SERÁ DESCONTADO R$1.087,23 (MIL REAIS, OITENTA E SETE REAIS VIRGULA VINTE E TRÊS CENTAVOS) REFERENTE A TROCA DO INSUMO TELHA TIPO FRANCESA PARA TELHA TIPO CANAL.</t>
  </si>
  <si>
    <t>Serviço Medido: Coberta, Pavimentação, Revestimento, Esquadrias, Inst. Elétricas, Inst. Hidrosanitárias e Diversos</t>
  </si>
  <si>
    <t>RELATÓRIO FOTOGRÁFICO BM10</t>
  </si>
  <si>
    <t>FOTO 01 Piso Intertravado e brita</t>
  </si>
  <si>
    <t>FOTO 02 Brita</t>
  </si>
  <si>
    <t>FOTO 03 Banco</t>
  </si>
  <si>
    <t>FOTO 04 Caixa de Passagem</t>
  </si>
  <si>
    <t>FOTO 05 Pintura</t>
  </si>
  <si>
    <t>FOTO 06 Portas de Alumínio</t>
  </si>
  <si>
    <t>FOTO 07 Portas de Alumínio</t>
  </si>
  <si>
    <t>FOTO 08 Vaso sanitário</t>
  </si>
  <si>
    <t>FOTO 09 Placas de Identificação</t>
  </si>
  <si>
    <t>FOTO 10 Muro da caixa pluvial</t>
  </si>
  <si>
    <t>7.3 - Execução de pavimento em piso intertravado, com bloco pisograma de 35x 25 cm, espessura 6 cm.</t>
  </si>
  <si>
    <t>Via de Acesso</t>
  </si>
  <si>
    <t>Bem. E Des. Ambulancia</t>
  </si>
  <si>
    <t>Residuos Sólidos</t>
  </si>
  <si>
    <t>8.6 - Peitoril em marmore branco, largura de 15cm, assentado com argamassa traco 1:4 (cimento e areia media), preparo manual da argamassa.</t>
  </si>
  <si>
    <t>Baneiro</t>
  </si>
  <si>
    <t>9.9 - Janela veneziana alumínio – fixo.</t>
  </si>
  <si>
    <t>9.10 - Porta em alumínio de abrir tipo veneziana com guarnição, fixação com parafusos - fornecimento e instalação.</t>
  </si>
  <si>
    <t>Porta de Alumínio - PA01</t>
  </si>
  <si>
    <t>Porta de Alumínio - PA02</t>
  </si>
  <si>
    <t>Porta de Alumínio - PA03</t>
  </si>
  <si>
    <t>Porta de Alumínio - PA04</t>
  </si>
  <si>
    <t>Porta de Alumínio - PA06</t>
  </si>
  <si>
    <t>FOTO 11 Banco e piso da área coberta</t>
  </si>
  <si>
    <t>3.6 Cobertura em policarbonato, inclusive Estrutura metálica</t>
  </si>
  <si>
    <t>Cobertura Entrada</t>
  </si>
  <si>
    <t xml:space="preserve">Cobertura Posterior </t>
  </si>
  <si>
    <t xml:space="preserve">Restante </t>
  </si>
  <si>
    <t>1362 dias</t>
  </si>
  <si>
    <t>28/01/2023 a 10/03/2023</t>
  </si>
  <si>
    <t>FOTO 12 Soleira</t>
  </si>
  <si>
    <t>FOTO 13 Peitoril</t>
  </si>
  <si>
    <t>14 Piso Tátil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</si>
</sst>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dd/mm/yyyy;@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sz val="9"/>
      <name val="Times New Roman"/>
      <family val="1"/>
    </font>
    <font>
      <sz val="9"/>
      <name val="Arial"/>
      <family val="2"/>
    </font>
    <font>
      <b/>
      <sz val="14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name val="Calibri"/>
      <family val="2"/>
    </font>
    <font>
      <b/>
      <sz val="10"/>
      <color rgb="FFFFFFFF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0"/>
      <name val="Arial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rgb="FFFFFFFF"/>
      <name val="Calibri"/>
      <family val="2"/>
    </font>
    <font>
      <b/>
      <sz val="36"/>
      <name val="Calibri"/>
      <family val="2"/>
    </font>
    <font>
      <sz val="10"/>
      <color theme="1"/>
      <name val="Arial"/>
      <family val="2"/>
    </font>
    <font>
      <b/>
      <sz val="48"/>
      <color theme="0"/>
      <name val="Arial"/>
      <family val="2"/>
    </font>
    <font>
      <sz val="1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EBEBE"/>
      </patternFill>
    </fill>
    <fill>
      <patternFill patternType="solid">
        <fgColor rgb="FFA6A6A6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  <xf numFmtId="0" fontId="1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</cellStyleXfs>
  <cellXfs count="408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4" fontId="3" fillId="0" borderId="15" xfId="0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4" fontId="12" fillId="0" borderId="0" xfId="5" applyNumberFormat="1" applyFont="1" applyAlignment="1">
      <alignment horizontal="center" vertical="center" wrapText="1"/>
    </xf>
    <xf numFmtId="4" fontId="12" fillId="0" borderId="0" xfId="5" applyNumberFormat="1" applyFont="1" applyAlignment="1">
      <alignment vertical="center"/>
    </xf>
    <xf numFmtId="4" fontId="12" fillId="0" borderId="0" xfId="5" applyNumberFormat="1" applyFont="1" applyAlignment="1">
      <alignment horizontal="center" vertical="center"/>
    </xf>
    <xf numFmtId="0" fontId="9" fillId="0" borderId="0" xfId="6" applyFont="1" applyAlignment="1">
      <alignment vertical="center"/>
    </xf>
    <xf numFmtId="0" fontId="5" fillId="0" borderId="0" xfId="6" applyFont="1" applyAlignment="1">
      <alignment horizontal="left"/>
    </xf>
    <xf numFmtId="0" fontId="5" fillId="0" borderId="0" xfId="6" applyFont="1"/>
    <xf numFmtId="0" fontId="7" fillId="0" borderId="0" xfId="6" applyFont="1" applyAlignment="1">
      <alignment horizontal="center" vertical="center"/>
    </xf>
    <xf numFmtId="4" fontId="12" fillId="0" borderId="0" xfId="6" applyNumberFormat="1" applyFont="1" applyAlignment="1">
      <alignment horizontal="center" vertical="center"/>
    </xf>
    <xf numFmtId="0" fontId="12" fillId="0" borderId="0" xfId="6" applyFont="1" applyAlignment="1">
      <alignment vertical="center"/>
    </xf>
    <xf numFmtId="49" fontId="13" fillId="0" borderId="0" xfId="6" applyNumberFormat="1" applyFont="1" applyAlignment="1">
      <alignment horizontal="center" vertical="center"/>
    </xf>
    <xf numFmtId="4" fontId="5" fillId="0" borderId="0" xfId="6" applyNumberFormat="1" applyFont="1"/>
    <xf numFmtId="4" fontId="15" fillId="0" borderId="0" xfId="6" applyNumberFormat="1" applyFont="1"/>
    <xf numFmtId="2" fontId="5" fillId="0" borderId="0" xfId="6" applyNumberFormat="1" applyFont="1"/>
    <xf numFmtId="0" fontId="5" fillId="0" borderId="15" xfId="0" applyFont="1" applyBorder="1" applyAlignment="1">
      <alignment vertical="center"/>
    </xf>
    <xf numFmtId="0" fontId="5" fillId="5" borderId="0" xfId="0" applyFont="1" applyFill="1" applyAlignment="1">
      <alignment vertical="center" wrapText="1"/>
    </xf>
    <xf numFmtId="0" fontId="3" fillId="5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5" borderId="15" xfId="3" applyFont="1" applyFill="1" applyBorder="1" applyAlignment="1">
      <alignment vertical="center"/>
    </xf>
    <xf numFmtId="164" fontId="3" fillId="5" borderId="15" xfId="3" applyNumberFormat="1" applyFont="1" applyFill="1" applyBorder="1" applyAlignment="1">
      <alignment vertical="center"/>
    </xf>
    <xf numFmtId="4" fontId="5" fillId="5" borderId="15" xfId="0" applyNumberFormat="1" applyFont="1" applyFill="1" applyBorder="1" applyAlignment="1">
      <alignment vertical="center" wrapText="1"/>
    </xf>
    <xf numFmtId="4" fontId="3" fillId="5" borderId="15" xfId="0" applyNumberFormat="1" applyFont="1" applyFill="1" applyBorder="1" applyAlignment="1">
      <alignment vertical="center" wrapText="1"/>
    </xf>
    <xf numFmtId="2" fontId="7" fillId="5" borderId="15" xfId="0" applyNumberFormat="1" applyFont="1" applyFill="1" applyBorder="1" applyAlignment="1">
      <alignment horizontal="right" vertical="center" wrapText="1"/>
    </xf>
    <xf numFmtId="4" fontId="7" fillId="5" borderId="15" xfId="0" applyNumberFormat="1" applyFont="1" applyFill="1" applyBorder="1" applyAlignment="1">
      <alignment horizontal="right" vertical="center" wrapText="1"/>
    </xf>
    <xf numFmtId="165" fontId="5" fillId="5" borderId="15" xfId="3" applyFont="1" applyFill="1" applyBorder="1" applyAlignment="1">
      <alignment vertical="center"/>
    </xf>
    <xf numFmtId="164" fontId="5" fillId="5" borderId="15" xfId="0" applyNumberFormat="1" applyFont="1" applyFill="1" applyBorder="1" applyAlignment="1">
      <alignment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4" fontId="5" fillId="4" borderId="15" xfId="0" applyNumberFormat="1" applyFont="1" applyFill="1" applyBorder="1" applyAlignment="1">
      <alignment vertical="center" wrapText="1"/>
    </xf>
    <xf numFmtId="2" fontId="4" fillId="4" borderId="15" xfId="0" applyNumberFormat="1" applyFont="1" applyFill="1" applyBorder="1" applyAlignment="1">
      <alignment horizontal="right" vertical="center" wrapText="1"/>
    </xf>
    <xf numFmtId="4" fontId="4" fillId="4" borderId="15" xfId="0" applyNumberFormat="1" applyFont="1" applyFill="1" applyBorder="1" applyAlignment="1">
      <alignment horizontal="right" vertical="center" wrapText="1"/>
    </xf>
    <xf numFmtId="165" fontId="3" fillId="4" borderId="15" xfId="3" applyFont="1" applyFill="1" applyBorder="1" applyAlignment="1">
      <alignment vertical="center"/>
    </xf>
    <xf numFmtId="164" fontId="3" fillId="4" borderId="15" xfId="0" applyNumberFormat="1" applyFont="1" applyFill="1" applyBorder="1" applyAlignment="1">
      <alignment vertical="center" wrapText="1"/>
    </xf>
    <xf numFmtId="4" fontId="3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0" fontId="3" fillId="0" borderId="15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14" fontId="0" fillId="0" borderId="15" xfId="0" applyNumberFormat="1" applyBorder="1"/>
    <xf numFmtId="0" fontId="18" fillId="6" borderId="15" xfId="0" applyFont="1" applyFill="1" applyBorder="1" applyAlignment="1">
      <alignment vertical="center"/>
    </xf>
    <xf numFmtId="0" fontId="20" fillId="6" borderId="10" xfId="0" applyFont="1" applyFill="1" applyBorder="1" applyAlignment="1">
      <alignment vertical="center"/>
    </xf>
    <xf numFmtId="0" fontId="19" fillId="6" borderId="10" xfId="0" applyFont="1" applyFill="1" applyBorder="1" applyAlignment="1">
      <alignment vertical="center"/>
    </xf>
    <xf numFmtId="164" fontId="19" fillId="6" borderId="10" xfId="0" applyNumberFormat="1" applyFont="1" applyFill="1" applyBorder="1" applyAlignment="1">
      <alignment vertical="center"/>
    </xf>
    <xf numFmtId="14" fontId="19" fillId="6" borderId="15" xfId="0" applyNumberFormat="1" applyFont="1" applyFill="1" applyBorder="1" applyAlignment="1">
      <alignment vertical="center"/>
    </xf>
    <xf numFmtId="164" fontId="3" fillId="5" borderId="12" xfId="3" applyNumberFormat="1" applyFont="1" applyFill="1" applyBorder="1" applyAlignment="1">
      <alignment vertical="center"/>
    </xf>
    <xf numFmtId="164" fontId="3" fillId="5" borderId="15" xfId="0" applyNumberFormat="1" applyFont="1" applyFill="1" applyBorder="1" applyAlignment="1">
      <alignment vertical="center" wrapText="1"/>
    </xf>
    <xf numFmtId="164" fontId="5" fillId="5" borderId="15" xfId="3" applyNumberFormat="1" applyFont="1" applyFill="1" applyBorder="1" applyAlignment="1">
      <alignment vertical="center"/>
    </xf>
    <xf numFmtId="164" fontId="5" fillId="5" borderId="15" xfId="0" applyNumberFormat="1" applyFont="1" applyFill="1" applyBorder="1" applyAlignment="1">
      <alignment horizontal="right" vertical="center" wrapText="1"/>
    </xf>
    <xf numFmtId="0" fontId="5" fillId="0" borderId="0" xfId="6" applyFont="1" applyAlignment="1">
      <alignment horizontal="left"/>
    </xf>
    <xf numFmtId="0" fontId="5" fillId="0" borderId="15" xfId="6" applyFont="1" applyBorder="1"/>
    <xf numFmtId="0" fontId="5" fillId="0" borderId="15" xfId="6" applyFont="1" applyBorder="1" applyAlignment="1">
      <alignment wrapText="1"/>
    </xf>
    <xf numFmtId="2" fontId="5" fillId="0" borderId="11" xfId="6" applyNumberFormat="1" applyFont="1" applyBorder="1" applyAlignment="1">
      <alignment vertical="center"/>
    </xf>
    <xf numFmtId="2" fontId="5" fillId="0" borderId="10" xfId="6" applyNumberFormat="1" applyFont="1" applyBorder="1"/>
    <xf numFmtId="4" fontId="5" fillId="0" borderId="9" xfId="6" applyNumberFormat="1" applyFont="1" applyBorder="1"/>
    <xf numFmtId="4" fontId="5" fillId="0" borderId="9" xfId="6" applyNumberFormat="1" applyFont="1" applyBorder="1" applyAlignment="1">
      <alignment vertical="center"/>
    </xf>
    <xf numFmtId="0" fontId="5" fillId="0" borderId="0" xfId="6" applyFont="1" applyBorder="1"/>
    <xf numFmtId="2" fontId="5" fillId="0" borderId="0" xfId="6" applyNumberFormat="1" applyFont="1" applyBorder="1"/>
    <xf numFmtId="0" fontId="5" fillId="0" borderId="15" xfId="6" applyFont="1" applyBorder="1" applyAlignment="1">
      <alignment vertical="center" wrapText="1"/>
    </xf>
    <xf numFmtId="2" fontId="5" fillId="0" borderId="9" xfId="6" applyNumberFormat="1" applyFont="1" applyBorder="1"/>
    <xf numFmtId="0" fontId="5" fillId="0" borderId="11" xfId="6" applyFont="1" applyBorder="1"/>
    <xf numFmtId="2" fontId="5" fillId="0" borderId="11" xfId="6" applyNumberFormat="1" applyFont="1" applyBorder="1"/>
    <xf numFmtId="2" fontId="5" fillId="0" borderId="6" xfId="6" applyNumberFormat="1" applyFont="1" applyBorder="1"/>
    <xf numFmtId="0" fontId="5" fillId="0" borderId="8" xfId="6" applyFont="1" applyBorder="1"/>
    <xf numFmtId="4" fontId="15" fillId="0" borderId="11" xfId="6" applyNumberFormat="1" applyFont="1" applyBorder="1"/>
    <xf numFmtId="4" fontId="15" fillId="0" borderId="3" xfId="6" applyNumberFormat="1" applyFont="1" applyBorder="1"/>
    <xf numFmtId="0" fontId="5" fillId="0" borderId="0" xfId="6" applyFont="1" applyAlignment="1">
      <alignment horizontal="left"/>
    </xf>
    <xf numFmtId="4" fontId="15" fillId="0" borderId="3" xfId="6" applyNumberFormat="1" applyFont="1" applyBorder="1" applyAlignment="1">
      <alignment vertical="center"/>
    </xf>
    <xf numFmtId="164" fontId="5" fillId="5" borderId="15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5" borderId="15" xfId="0" applyNumberFormat="1" applyFont="1" applyFill="1" applyBorder="1" applyAlignment="1">
      <alignment horizontal="right" vertical="center" wrapText="1"/>
    </xf>
    <xf numFmtId="0" fontId="5" fillId="0" borderId="0" xfId="6" applyFont="1" applyAlignment="1">
      <alignment horizontal="left"/>
    </xf>
    <xf numFmtId="0" fontId="3" fillId="8" borderId="19" xfId="0" applyFont="1" applyFill="1" applyBorder="1" applyAlignment="1">
      <alignment horizontal="left" vertical="center" wrapText="1"/>
    </xf>
    <xf numFmtId="0" fontId="23" fillId="8" borderId="20" xfId="0" applyFont="1" applyFill="1" applyBorder="1" applyAlignment="1">
      <alignment horizontal="left" vertical="top" wrapText="1"/>
    </xf>
    <xf numFmtId="0" fontId="23" fillId="8" borderId="15" xfId="0" applyFont="1" applyFill="1" applyBorder="1" applyAlignment="1">
      <alignment horizontal="left" vertical="top" wrapText="1"/>
    </xf>
    <xf numFmtId="0" fontId="23" fillId="8" borderId="21" xfId="0" applyFont="1" applyFill="1" applyBorder="1" applyAlignment="1">
      <alignment horizontal="center" vertical="top" wrapText="1"/>
    </xf>
    <xf numFmtId="0" fontId="17" fillId="6" borderId="15" xfId="0" applyFont="1" applyFill="1" applyBorder="1"/>
    <xf numFmtId="0" fontId="19" fillId="6" borderId="15" xfId="0" applyFont="1" applyFill="1" applyBorder="1" applyAlignment="1">
      <alignment vertical="center"/>
    </xf>
    <xf numFmtId="0" fontId="19" fillId="6" borderId="9" xfId="0" applyFont="1" applyFill="1" applyBorder="1" applyAlignment="1">
      <alignment vertical="center"/>
    </xf>
    <xf numFmtId="2" fontId="30" fillId="10" borderId="9" xfId="0" applyNumberFormat="1" applyFont="1" applyFill="1" applyBorder="1" applyAlignment="1">
      <alignment vertical="top" shrinkToFit="1"/>
    </xf>
    <xf numFmtId="0" fontId="31" fillId="10" borderId="11" xfId="0" applyFont="1" applyFill="1" applyBorder="1" applyAlignment="1">
      <alignment horizontal="left" vertical="top" wrapText="1"/>
    </xf>
    <xf numFmtId="2" fontId="30" fillId="0" borderId="16" xfId="0" applyNumberFormat="1" applyFont="1" applyFill="1" applyBorder="1" applyAlignment="1">
      <alignment horizontal="right" vertical="top" indent="1" shrinkToFit="1"/>
    </xf>
    <xf numFmtId="0" fontId="31" fillId="0" borderId="17" xfId="0" applyFont="1" applyFill="1" applyBorder="1" applyAlignment="1">
      <alignment vertical="top" wrapText="1"/>
    </xf>
    <xf numFmtId="0" fontId="5" fillId="0" borderId="7" xfId="6" applyFont="1" applyBorder="1"/>
    <xf numFmtId="0" fontId="23" fillId="11" borderId="10" xfId="0" applyFont="1" applyFill="1" applyBorder="1" applyAlignment="1">
      <alignment vertical="top" wrapText="1"/>
    </xf>
    <xf numFmtId="0" fontId="5" fillId="9" borderId="11" xfId="6" applyFont="1" applyFill="1" applyBorder="1"/>
    <xf numFmtId="0" fontId="31" fillId="0" borderId="10" xfId="0" applyFont="1" applyFill="1" applyBorder="1" applyAlignment="1">
      <alignment vertical="top" wrapText="1"/>
    </xf>
    <xf numFmtId="0" fontId="23" fillId="0" borderId="7" xfId="0" applyFont="1" applyFill="1" applyBorder="1" applyAlignment="1">
      <alignment vertical="top" wrapText="1"/>
    </xf>
    <xf numFmtId="2" fontId="30" fillId="11" borderId="24" xfId="0" applyNumberFormat="1" applyFont="1" applyFill="1" applyBorder="1" applyAlignment="1">
      <alignment horizontal="right" vertical="top" indent="1" shrinkToFit="1"/>
    </xf>
    <xf numFmtId="0" fontId="31" fillId="11" borderId="7" xfId="0" applyFont="1" applyFill="1" applyBorder="1" applyAlignment="1">
      <alignment vertical="top" wrapText="1"/>
    </xf>
    <xf numFmtId="0" fontId="23" fillId="7" borderId="0" xfId="0" applyFont="1" applyFill="1" applyBorder="1" applyAlignment="1">
      <alignment horizontal="center" vertical="top" wrapText="1"/>
    </xf>
    <xf numFmtId="2" fontId="30" fillId="0" borderId="10" xfId="0" applyNumberFormat="1" applyFont="1" applyFill="1" applyBorder="1" applyAlignment="1">
      <alignment horizontal="right" vertical="top" indent="1" shrinkToFit="1"/>
    </xf>
    <xf numFmtId="0" fontId="0" fillId="0" borderId="21" xfId="0" applyFill="1" applyBorder="1" applyAlignment="1">
      <alignment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34" fillId="0" borderId="25" xfId="0" applyFont="1" applyFill="1" applyBorder="1" applyAlignment="1">
      <alignment horizontal="center" vertical="top" wrapText="1"/>
    </xf>
    <xf numFmtId="0" fontId="31" fillId="7" borderId="0" xfId="0" applyFont="1" applyFill="1" applyBorder="1" applyAlignment="1">
      <alignment vertical="top" wrapText="1"/>
    </xf>
    <xf numFmtId="0" fontId="23" fillId="7" borderId="7" xfId="0" applyFont="1" applyFill="1" applyBorder="1" applyAlignment="1">
      <alignment vertical="top" wrapText="1"/>
    </xf>
    <xf numFmtId="0" fontId="5" fillId="7" borderId="7" xfId="6" applyFont="1" applyFill="1" applyBorder="1"/>
    <xf numFmtId="2" fontId="30" fillId="0" borderId="22" xfId="0" applyNumberFormat="1" applyFont="1" applyFill="1" applyBorder="1" applyAlignment="1">
      <alignment horizontal="right" vertical="top" indent="1" shrinkToFit="1"/>
    </xf>
    <xf numFmtId="0" fontId="31" fillId="0" borderId="25" xfId="0" applyFont="1" applyFill="1" applyBorder="1" applyAlignment="1">
      <alignment vertical="top" wrapText="1"/>
    </xf>
    <xf numFmtId="0" fontId="23" fillId="0" borderId="0" xfId="0" applyFont="1" applyFill="1" applyBorder="1" applyAlignment="1">
      <alignment vertical="top" wrapText="1"/>
    </xf>
    <xf numFmtId="2" fontId="30" fillId="7" borderId="0" xfId="0" applyNumberFormat="1" applyFont="1" applyFill="1" applyBorder="1" applyAlignment="1">
      <alignment horizontal="right" vertical="top" indent="1" shrinkToFit="1"/>
    </xf>
    <xf numFmtId="0" fontId="23" fillId="7" borderId="0" xfId="0" applyFont="1" applyFill="1" applyBorder="1" applyAlignment="1">
      <alignment vertical="top" wrapText="1"/>
    </xf>
    <xf numFmtId="0" fontId="5" fillId="7" borderId="0" xfId="6" applyFont="1" applyFill="1" applyBorder="1"/>
    <xf numFmtId="0" fontId="23" fillId="7" borderId="2" xfId="0" applyFont="1" applyFill="1" applyBorder="1" applyAlignment="1">
      <alignment horizontal="center" vertical="top" wrapText="1"/>
    </xf>
    <xf numFmtId="2" fontId="30" fillId="7" borderId="2" xfId="0" applyNumberFormat="1" applyFont="1" applyFill="1" applyBorder="1" applyAlignment="1">
      <alignment horizontal="right" vertical="top" indent="1" shrinkToFit="1"/>
    </xf>
    <xf numFmtId="0" fontId="31" fillId="7" borderId="2" xfId="0" applyFont="1" applyFill="1" applyBorder="1" applyAlignment="1">
      <alignment vertical="top" wrapText="1"/>
    </xf>
    <xf numFmtId="0" fontId="23" fillId="7" borderId="2" xfId="0" applyFont="1" applyFill="1" applyBorder="1" applyAlignment="1">
      <alignment vertical="top" wrapText="1"/>
    </xf>
    <xf numFmtId="0" fontId="5" fillId="7" borderId="2" xfId="6" applyFont="1" applyFill="1" applyBorder="1"/>
    <xf numFmtId="0" fontId="23" fillId="7" borderId="7" xfId="0" applyFont="1" applyFill="1" applyBorder="1" applyAlignment="1">
      <alignment horizontal="center" vertical="top" wrapText="1"/>
    </xf>
    <xf numFmtId="2" fontId="30" fillId="7" borderId="7" xfId="0" applyNumberFormat="1" applyFont="1" applyFill="1" applyBorder="1" applyAlignment="1">
      <alignment horizontal="right" vertical="top" indent="1" shrinkToFit="1"/>
    </xf>
    <xf numFmtId="0" fontId="31" fillId="7" borderId="7" xfId="0" applyFont="1" applyFill="1" applyBorder="1" applyAlignment="1">
      <alignment vertical="top" wrapText="1"/>
    </xf>
    <xf numFmtId="166" fontId="3" fillId="5" borderId="15" xfId="0" applyNumberFormat="1" applyFont="1" applyFill="1" applyBorder="1" applyAlignment="1">
      <alignment horizontal="right" vertical="center" wrapText="1"/>
    </xf>
    <xf numFmtId="166" fontId="3" fillId="5" borderId="15" xfId="0" applyNumberFormat="1" applyFont="1" applyFill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0" xfId="6" applyFont="1" applyAlignment="1">
      <alignment horizontal="left"/>
    </xf>
    <xf numFmtId="0" fontId="35" fillId="0" borderId="15" xfId="0" applyFont="1" applyBorder="1" applyAlignment="1">
      <alignment vertical="center" wrapText="1"/>
    </xf>
    <xf numFmtId="0" fontId="35" fillId="0" borderId="0" xfId="0" applyFont="1" applyAlignment="1">
      <alignment vertical="center"/>
    </xf>
    <xf numFmtId="43" fontId="35" fillId="0" borderId="0" xfId="1" applyFont="1" applyAlignment="1">
      <alignment vertical="center"/>
    </xf>
    <xf numFmtId="0" fontId="35" fillId="5" borderId="15" xfId="0" applyFont="1" applyFill="1" applyBorder="1"/>
    <xf numFmtId="49" fontId="3" fillId="2" borderId="15" xfId="0" applyNumberFormat="1" applyFont="1" applyFill="1" applyBorder="1" applyAlignment="1">
      <alignment horizontal="left" vertical="center"/>
    </xf>
    <xf numFmtId="49" fontId="3" fillId="5" borderId="15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vertical="center"/>
    </xf>
    <xf numFmtId="4" fontId="3" fillId="5" borderId="15" xfId="0" applyNumberFormat="1" applyFont="1" applyFill="1" applyBorder="1" applyAlignment="1">
      <alignment horizontal="center" vertical="center"/>
    </xf>
    <xf numFmtId="0" fontId="35" fillId="5" borderId="15" xfId="0" applyFont="1" applyFill="1" applyBorder="1" applyAlignment="1">
      <alignment vertical="center"/>
    </xf>
    <xf numFmtId="43" fontId="35" fillId="5" borderId="15" xfId="1" applyFont="1" applyFill="1" applyBorder="1" applyAlignment="1">
      <alignment vertical="center"/>
    </xf>
    <xf numFmtId="166" fontId="36" fillId="5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35" fillId="0" borderId="15" xfId="0" applyFont="1" applyBorder="1" applyAlignment="1">
      <alignment vertical="center"/>
    </xf>
    <xf numFmtId="0" fontId="35" fillId="5" borderId="15" xfId="0" applyFont="1" applyFill="1" applyBorder="1" applyAlignment="1">
      <alignment horizontal="right"/>
    </xf>
    <xf numFmtId="166" fontId="36" fillId="5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35" fillId="5" borderId="15" xfId="0" applyNumberFormat="1" applyFont="1" applyFill="1" applyBorder="1" applyAlignment="1">
      <alignment vertical="center"/>
    </xf>
    <xf numFmtId="43" fontId="35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35" fillId="5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9" fillId="0" borderId="15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4" fontId="36" fillId="5" borderId="15" xfId="0" applyNumberFormat="1" applyFont="1" applyFill="1" applyBorder="1"/>
    <xf numFmtId="49" fontId="3" fillId="4" borderId="15" xfId="0" applyNumberFormat="1" applyFont="1" applyFill="1" applyBorder="1" applyAlignment="1">
      <alignment horizontal="left" vertical="center" wrapText="1"/>
    </xf>
    <xf numFmtId="49" fontId="3" fillId="4" borderId="15" xfId="0" applyNumberFormat="1" applyFont="1" applyFill="1" applyBorder="1" applyAlignment="1">
      <alignment vertical="center" wrapText="1"/>
    </xf>
    <xf numFmtId="49" fontId="3" fillId="4" borderId="15" xfId="0" applyNumberFormat="1" applyFont="1" applyFill="1" applyBorder="1" applyAlignment="1">
      <alignment horizontal="center" vertical="center" wrapText="1"/>
    </xf>
    <xf numFmtId="4" fontId="3" fillId="4" borderId="15" xfId="0" applyNumberFormat="1" applyFont="1" applyFill="1" applyBorder="1" applyAlignment="1">
      <alignment horizontal="center" vertical="center" wrapText="1"/>
    </xf>
    <xf numFmtId="0" fontId="35" fillId="4" borderId="15" xfId="0" applyFont="1" applyFill="1" applyBorder="1" applyAlignment="1">
      <alignment vertical="center"/>
    </xf>
    <xf numFmtId="43" fontId="35" fillId="4" borderId="15" xfId="1" applyFont="1" applyFill="1" applyBorder="1" applyAlignment="1">
      <alignment vertical="center"/>
    </xf>
    <xf numFmtId="0" fontId="35" fillId="4" borderId="15" xfId="0" applyFont="1" applyFill="1" applyBorder="1"/>
    <xf numFmtId="2" fontId="35" fillId="0" borderId="15" xfId="0" applyNumberFormat="1" applyFont="1" applyBorder="1" applyAlignment="1">
      <alignment vertical="center"/>
    </xf>
    <xf numFmtId="49" fontId="3" fillId="4" borderId="15" xfId="0" applyNumberFormat="1" applyFont="1" applyFill="1" applyBorder="1" applyAlignment="1">
      <alignment horizontal="justify" vertical="center" wrapText="1"/>
    </xf>
    <xf numFmtId="0" fontId="36" fillId="4" borderId="15" xfId="0" applyFont="1" applyFill="1" applyBorder="1" applyAlignment="1">
      <alignment vertical="center"/>
    </xf>
    <xf numFmtId="4" fontId="35" fillId="4" borderId="15" xfId="0" applyNumberFormat="1" applyFont="1" applyFill="1" applyBorder="1" applyAlignment="1">
      <alignment vertical="center"/>
    </xf>
    <xf numFmtId="43" fontId="36" fillId="4" borderId="15" xfId="1" applyFont="1" applyFill="1" applyBorder="1" applyAlignment="1">
      <alignment vertical="center"/>
    </xf>
    <xf numFmtId="49" fontId="3" fillId="5" borderId="15" xfId="0" applyNumberFormat="1" applyFont="1" applyFill="1" applyBorder="1" applyAlignment="1">
      <alignment horizontal="left" vertical="center"/>
    </xf>
    <xf numFmtId="43" fontId="35" fillId="0" borderId="15" xfId="1" applyFont="1" applyFill="1" applyBorder="1" applyAlignment="1">
      <alignment vertical="center"/>
    </xf>
    <xf numFmtId="49" fontId="5" fillId="4" borderId="15" xfId="0" applyNumberFormat="1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/>
    </xf>
    <xf numFmtId="0" fontId="5" fillId="0" borderId="15" xfId="0" applyFont="1" applyBorder="1" applyAlignment="1">
      <alignment horizontal="justify" vertical="center"/>
    </xf>
    <xf numFmtId="4" fontId="35" fillId="0" borderId="15" xfId="0" applyNumberFormat="1" applyFont="1" applyBorder="1" applyAlignment="1">
      <alignment vertical="center"/>
    </xf>
    <xf numFmtId="43" fontId="35" fillId="0" borderId="15" xfId="1" applyFont="1" applyBorder="1"/>
    <xf numFmtId="0" fontId="23" fillId="0" borderId="0" xfId="0" applyFont="1" applyFill="1" applyBorder="1" applyAlignment="1">
      <alignment horizontal="center" vertical="top" wrapText="1"/>
    </xf>
    <xf numFmtId="2" fontId="30" fillId="0" borderId="0" xfId="0" applyNumberFormat="1" applyFont="1" applyFill="1" applyBorder="1" applyAlignment="1">
      <alignment horizontal="right" vertical="top" indent="1" shrinkToFit="1"/>
    </xf>
    <xf numFmtId="0" fontId="31" fillId="0" borderId="0" xfId="0" applyFont="1" applyFill="1" applyBorder="1" applyAlignment="1">
      <alignment vertical="top" wrapText="1"/>
    </xf>
    <xf numFmtId="0" fontId="5" fillId="0" borderId="0" xfId="6" applyFont="1" applyAlignment="1">
      <alignment horizontal="left"/>
    </xf>
    <xf numFmtId="0" fontId="5" fillId="0" borderId="15" xfId="9" applyFont="1" applyBorder="1"/>
    <xf numFmtId="2" fontId="5" fillId="0" borderId="10" xfId="9" applyNumberFormat="1" applyFont="1" applyBorder="1"/>
    <xf numFmtId="2" fontId="5" fillId="0" borderId="9" xfId="9" applyNumberFormat="1" applyFont="1" applyBorder="1"/>
    <xf numFmtId="2" fontId="5" fillId="0" borderId="5" xfId="6" applyNumberFormat="1" applyFont="1" applyBorder="1"/>
    <xf numFmtId="0" fontId="5" fillId="0" borderId="14" xfId="6" applyFont="1" applyBorder="1"/>
    <xf numFmtId="0" fontId="5" fillId="0" borderId="12" xfId="9" applyFont="1" applyBorder="1"/>
    <xf numFmtId="0" fontId="5" fillId="0" borderId="13" xfId="9" applyFont="1" applyBorder="1"/>
    <xf numFmtId="2" fontId="5" fillId="0" borderId="3" xfId="6" applyNumberFormat="1" applyFont="1" applyBorder="1"/>
    <xf numFmtId="2" fontId="5" fillId="0" borderId="11" xfId="9" applyNumberFormat="1" applyFont="1" applyBorder="1"/>
    <xf numFmtId="2" fontId="5" fillId="0" borderId="1" xfId="6" applyNumberFormat="1" applyFont="1" applyBorder="1"/>
    <xf numFmtId="2" fontId="5" fillId="0" borderId="3" xfId="9" applyNumberFormat="1" applyFont="1" applyBorder="1"/>
    <xf numFmtId="2" fontId="5" fillId="0" borderId="5" xfId="9" applyNumberFormat="1" applyFont="1" applyBorder="1"/>
    <xf numFmtId="2" fontId="5" fillId="0" borderId="4" xfId="6" applyNumberFormat="1" applyFont="1" applyBorder="1"/>
    <xf numFmtId="2" fontId="5" fillId="0" borderId="0" xfId="6" applyNumberFormat="1" applyFont="1" applyBorder="1" applyAlignment="1">
      <alignment horizontal="center"/>
    </xf>
    <xf numFmtId="0" fontId="5" fillId="0" borderId="3" xfId="6" applyFont="1" applyBorder="1" applyAlignment="1">
      <alignment horizontal="left"/>
    </xf>
    <xf numFmtId="0" fontId="5" fillId="0" borderId="11" xfId="6" applyFont="1" applyBorder="1" applyAlignment="1">
      <alignment horizontal="left"/>
    </xf>
    <xf numFmtId="0" fontId="5" fillId="0" borderId="5" xfId="6" applyFont="1" applyBorder="1" applyAlignment="1">
      <alignment horizontal="left"/>
    </xf>
    <xf numFmtId="2" fontId="5" fillId="0" borderId="10" xfId="6" applyNumberFormat="1" applyFont="1" applyBorder="1" applyAlignment="1">
      <alignment horizontal="center"/>
    </xf>
    <xf numFmtId="2" fontId="5" fillId="0" borderId="0" xfId="9" applyNumberFormat="1" applyFont="1"/>
    <xf numFmtId="0" fontId="5" fillId="0" borderId="14" xfId="9" applyFont="1" applyBorder="1"/>
    <xf numFmtId="2" fontId="5" fillId="0" borderId="7" xfId="9" applyNumberFormat="1" applyFont="1" applyBorder="1"/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43" fontId="40" fillId="5" borderId="0" xfId="1" applyFont="1" applyFill="1" applyAlignment="1">
      <alignment vertical="center"/>
    </xf>
    <xf numFmtId="0" fontId="40" fillId="5" borderId="0" xfId="0" applyFont="1" applyFill="1"/>
    <xf numFmtId="0" fontId="40" fillId="5" borderId="0" xfId="0" applyFont="1" applyFill="1" applyAlignment="1">
      <alignment vertical="center"/>
    </xf>
    <xf numFmtId="10" fontId="40" fillId="5" borderId="0" xfId="2" applyNumberFormat="1" applyFont="1" applyFill="1" applyAlignment="1">
      <alignment vertical="center"/>
    </xf>
    <xf numFmtId="0" fontId="5" fillId="0" borderId="0" xfId="6" applyFont="1" applyAlignment="1">
      <alignment horizontal="left"/>
    </xf>
    <xf numFmtId="2" fontId="5" fillId="0" borderId="0" xfId="9" applyNumberFormat="1" applyFont="1" applyBorder="1"/>
    <xf numFmtId="2" fontId="5" fillId="0" borderId="8" xfId="6" applyNumberFormat="1" applyFont="1" applyBorder="1"/>
    <xf numFmtId="2" fontId="30" fillId="0" borderId="28" xfId="0" applyNumberFormat="1" applyFont="1" applyFill="1" applyBorder="1" applyAlignment="1">
      <alignment horizontal="right" vertical="top" indent="1" shrinkToFit="1"/>
    </xf>
    <xf numFmtId="0" fontId="23" fillId="0" borderId="10" xfId="0" applyFont="1" applyFill="1" applyBorder="1" applyAlignment="1">
      <alignment vertical="top" wrapText="1"/>
    </xf>
    <xf numFmtId="14" fontId="0" fillId="0" borderId="0" xfId="0" applyNumberFormat="1"/>
    <xf numFmtId="49" fontId="5" fillId="0" borderId="15" xfId="0" applyNumberFormat="1" applyFont="1" applyFill="1" applyBorder="1" applyAlignment="1">
      <alignment horizontal="left" vertical="center" wrapText="1"/>
    </xf>
    <xf numFmtId="49" fontId="5" fillId="0" borderId="15" xfId="0" applyNumberFormat="1" applyFont="1" applyFill="1" applyBorder="1" applyAlignment="1">
      <alignment horizontal="justify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4" fontId="9" fillId="0" borderId="15" xfId="0" applyNumberFormat="1" applyFont="1" applyFill="1" applyBorder="1" applyAlignment="1">
      <alignment horizontal="center" vertical="center" wrapText="1"/>
    </xf>
    <xf numFmtId="0" fontId="35" fillId="0" borderId="15" xfId="0" applyFont="1" applyFill="1" applyBorder="1" applyAlignment="1">
      <alignment vertical="center"/>
    </xf>
    <xf numFmtId="2" fontId="9" fillId="0" borderId="15" xfId="0" applyNumberFormat="1" applyFont="1" applyFill="1" applyBorder="1" applyAlignment="1">
      <alignment horizontal="right" vertical="center" wrapText="1"/>
    </xf>
    <xf numFmtId="4" fontId="9" fillId="0" borderId="15" xfId="0" applyNumberFormat="1" applyFont="1" applyFill="1" applyBorder="1" applyAlignment="1">
      <alignment horizontal="right" vertical="center" wrapText="1"/>
    </xf>
    <xf numFmtId="4" fontId="9" fillId="0" borderId="15" xfId="0" applyNumberFormat="1" applyFont="1" applyFill="1" applyBorder="1" applyAlignment="1">
      <alignment vertical="center" wrapText="1"/>
    </xf>
    <xf numFmtId="164" fontId="9" fillId="0" borderId="15" xfId="0" applyNumberFormat="1" applyFont="1" applyFill="1" applyBorder="1" applyAlignment="1">
      <alignment vertical="center" wrapText="1"/>
    </xf>
    <xf numFmtId="4" fontId="7" fillId="0" borderId="15" xfId="0" applyNumberFormat="1" applyFont="1" applyFill="1" applyBorder="1" applyAlignment="1">
      <alignment horizontal="right" vertical="center" wrapText="1"/>
    </xf>
    <xf numFmtId="165" fontId="5" fillId="0" borderId="15" xfId="3" applyFont="1" applyFill="1" applyBorder="1" applyAlignment="1">
      <alignment vertical="center"/>
    </xf>
    <xf numFmtId="164" fontId="5" fillId="0" borderId="15" xfId="0" applyNumberFormat="1" applyFont="1" applyFill="1" applyBorder="1" applyAlignment="1">
      <alignment vertical="center" wrapText="1"/>
    </xf>
    <xf numFmtId="49" fontId="5" fillId="0" borderId="15" xfId="0" applyNumberFormat="1" applyFont="1" applyFill="1" applyBorder="1" applyAlignment="1">
      <alignment vertical="center" wrapText="1"/>
    </xf>
    <xf numFmtId="2" fontId="35" fillId="0" borderId="15" xfId="0" applyNumberFormat="1" applyFont="1" applyFill="1" applyBorder="1" applyAlignment="1">
      <alignment vertical="center"/>
    </xf>
    <xf numFmtId="0" fontId="5" fillId="0" borderId="15" xfId="0" applyFont="1" applyFill="1" applyBorder="1" applyAlignment="1">
      <alignment horizontal="justify" vertical="center" wrapText="1"/>
    </xf>
    <xf numFmtId="0" fontId="5" fillId="0" borderId="15" xfId="0" applyFont="1" applyFill="1" applyBorder="1" applyAlignment="1">
      <alignment horizontal="justify" vertical="center"/>
    </xf>
    <xf numFmtId="165" fontId="9" fillId="0" borderId="15" xfId="3" applyFont="1" applyBorder="1" applyAlignment="1">
      <alignment vertical="center"/>
    </xf>
    <xf numFmtId="164" fontId="9" fillId="0" borderId="15" xfId="0" applyNumberFormat="1" applyFont="1" applyBorder="1" applyAlignment="1">
      <alignment vertical="center" wrapText="1"/>
    </xf>
    <xf numFmtId="165" fontId="9" fillId="0" borderId="15" xfId="3" applyFont="1" applyFill="1" applyBorder="1" applyAlignment="1">
      <alignment vertical="center"/>
    </xf>
    <xf numFmtId="4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vertical="center" wrapText="1"/>
    </xf>
    <xf numFmtId="0" fontId="5" fillId="0" borderId="0" xfId="6" applyFont="1" applyAlignment="1">
      <alignment horizontal="left"/>
    </xf>
    <xf numFmtId="44" fontId="0" fillId="0" borderId="0" xfId="10" applyFont="1"/>
    <xf numFmtId="2" fontId="5" fillId="0" borderId="0" xfId="6" applyNumberFormat="1" applyFont="1" applyBorder="1" applyAlignment="1">
      <alignment vertical="center"/>
    </xf>
    <xf numFmtId="0" fontId="5" fillId="0" borderId="0" xfId="6" applyFont="1" applyAlignment="1">
      <alignment horizontal="left"/>
    </xf>
    <xf numFmtId="0" fontId="23" fillId="7" borderId="0" xfId="0" applyFont="1" applyFill="1" applyBorder="1" applyAlignment="1">
      <alignment horizontal="center" vertical="top" wrapText="1"/>
    </xf>
    <xf numFmtId="0" fontId="23" fillId="7" borderId="0" xfId="0" applyFont="1" applyFill="1" applyBorder="1" applyAlignment="1">
      <alignment horizontal="center" vertical="top" wrapText="1"/>
    </xf>
    <xf numFmtId="0" fontId="5" fillId="0" borderId="0" xfId="6" applyFont="1" applyAlignment="1">
      <alignment horizontal="left"/>
    </xf>
    <xf numFmtId="0" fontId="42" fillId="0" borderId="11" xfId="0" applyFont="1" applyFill="1" applyBorder="1" applyAlignment="1">
      <alignment vertical="top" wrapText="1"/>
    </xf>
    <xf numFmtId="2" fontId="42" fillId="0" borderId="9" xfId="0" applyNumberFormat="1" applyFont="1" applyFill="1" applyBorder="1" applyAlignment="1">
      <alignment vertical="top" wrapText="1"/>
    </xf>
    <xf numFmtId="0" fontId="5" fillId="0" borderId="15" xfId="6" applyFont="1" applyBorder="1" applyAlignment="1">
      <alignment horizontal="center"/>
    </xf>
    <xf numFmtId="0" fontId="5" fillId="0" borderId="0" xfId="6" applyFont="1" applyAlignment="1">
      <alignment horizontal="left"/>
    </xf>
    <xf numFmtId="0" fontId="5" fillId="0" borderId="4" xfId="6" applyFont="1" applyBorder="1"/>
    <xf numFmtId="4" fontId="5" fillId="0" borderId="0" xfId="6" applyNumberFormat="1" applyFont="1" applyBorder="1"/>
    <xf numFmtId="4" fontId="5" fillId="0" borderId="10" xfId="6" applyNumberFormat="1" applyFont="1" applyBorder="1"/>
    <xf numFmtId="0" fontId="5" fillId="0" borderId="12" xfId="6" applyFont="1" applyBorder="1" applyAlignment="1">
      <alignment horizontal="center"/>
    </xf>
    <xf numFmtId="0" fontId="23" fillId="7" borderId="0" xfId="0" applyFont="1" applyFill="1" applyBorder="1" applyAlignment="1">
      <alignment horizontal="center" vertical="top" wrapText="1"/>
    </xf>
    <xf numFmtId="0" fontId="5" fillId="0" borderId="0" xfId="6" applyFont="1" applyAlignment="1">
      <alignment horizontal="left"/>
    </xf>
    <xf numFmtId="2" fontId="5" fillId="0" borderId="4" xfId="9" applyNumberFormat="1" applyFont="1" applyBorder="1"/>
    <xf numFmtId="165" fontId="9" fillId="0" borderId="15" xfId="3" quotePrefix="1" applyFont="1" applyBorder="1" applyAlignment="1">
      <alignment vertical="center"/>
    </xf>
    <xf numFmtId="165" fontId="9" fillId="0" borderId="15" xfId="3" applyFont="1" applyFill="1" applyBorder="1" applyAlignment="1">
      <alignment horizontal="center" vertical="center"/>
    </xf>
    <xf numFmtId="0" fontId="5" fillId="0" borderId="0" xfId="6" applyFont="1" applyAlignment="1">
      <alignment horizontal="left"/>
    </xf>
    <xf numFmtId="0" fontId="23" fillId="7" borderId="0" xfId="0" applyFont="1" applyFill="1" applyBorder="1" applyAlignment="1">
      <alignment horizontal="center" vertical="top" wrapText="1"/>
    </xf>
    <xf numFmtId="0" fontId="9" fillId="0" borderId="15" xfId="0" applyFont="1" applyBorder="1" applyAlignment="1">
      <alignment vertical="center"/>
    </xf>
    <xf numFmtId="4" fontId="9" fillId="5" borderId="15" xfId="0" applyNumberFormat="1" applyFont="1" applyFill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43" fontId="9" fillId="0" borderId="15" xfId="1" applyFont="1" applyBorder="1" applyAlignment="1">
      <alignment vertical="center"/>
    </xf>
    <xf numFmtId="4" fontId="9" fillId="5" borderId="15" xfId="0" applyNumberFormat="1" applyFont="1" applyFill="1" applyBorder="1"/>
    <xf numFmtId="43" fontId="9" fillId="0" borderId="15" xfId="1" applyFont="1" applyFill="1" applyBorder="1" applyAlignment="1">
      <alignment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0" fontId="0" fillId="0" borderId="11" xfId="0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5" borderId="15" xfId="0" applyFont="1" applyFill="1" applyBorder="1" applyAlignment="1">
      <alignment horizontal="center" vertical="center" wrapText="1"/>
    </xf>
    <xf numFmtId="165" fontId="3" fillId="5" borderId="12" xfId="3" applyFont="1" applyFill="1" applyBorder="1" applyAlignment="1">
      <alignment horizontal="center" vertical="center" wrapText="1"/>
    </xf>
    <xf numFmtId="165" fontId="3" fillId="5" borderId="13" xfId="3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164" fontId="5" fillId="0" borderId="15" xfId="0" applyNumberFormat="1" applyFont="1" applyBorder="1" applyAlignment="1">
      <alignment horizontal="left" vertical="center"/>
    </xf>
    <xf numFmtId="164" fontId="19" fillId="6" borderId="10" xfId="0" applyNumberFormat="1" applyFont="1" applyFill="1" applyBorder="1" applyAlignment="1">
      <alignment horizontal="left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165" fontId="3" fillId="5" borderId="12" xfId="3" applyFont="1" applyFill="1" applyBorder="1" applyAlignment="1">
      <alignment horizontal="center" vertical="center"/>
    </xf>
    <xf numFmtId="165" fontId="3" fillId="5" borderId="13" xfId="3" applyFont="1" applyFill="1" applyBorder="1" applyAlignment="1">
      <alignment horizontal="center" vertical="center"/>
    </xf>
    <xf numFmtId="165" fontId="3" fillId="5" borderId="14" xfId="3" applyFont="1" applyFill="1" applyBorder="1" applyAlignment="1">
      <alignment horizontal="center" vertical="center"/>
    </xf>
    <xf numFmtId="164" fontId="3" fillId="5" borderId="13" xfId="0" applyNumberFormat="1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164" fontId="3" fillId="5" borderId="3" xfId="0" applyNumberFormat="1" applyFont="1" applyFill="1" applyBorder="1" applyAlignment="1">
      <alignment horizontal="center" vertical="center"/>
    </xf>
    <xf numFmtId="164" fontId="3" fillId="5" borderId="5" xfId="0" applyNumberFormat="1" applyFont="1" applyFill="1" applyBorder="1" applyAlignment="1">
      <alignment horizontal="center" vertical="center"/>
    </xf>
    <xf numFmtId="164" fontId="3" fillId="5" borderId="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65" fontId="3" fillId="5" borderId="15" xfId="3" applyFont="1" applyFill="1" applyBorder="1" applyAlignment="1">
      <alignment horizontal="center" vertical="center"/>
    </xf>
    <xf numFmtId="0" fontId="37" fillId="6" borderId="15" xfId="0" applyFont="1" applyFill="1" applyBorder="1" applyAlignment="1">
      <alignment horizontal="center" vertical="center"/>
    </xf>
    <xf numFmtId="164" fontId="29" fillId="6" borderId="15" xfId="0" applyNumberFormat="1" applyFont="1" applyFill="1" applyBorder="1" applyAlignment="1">
      <alignment horizontal="center" vertical="center" wrapText="1"/>
    </xf>
    <xf numFmtId="4" fontId="41" fillId="6" borderId="15" xfId="6" applyNumberFormat="1" applyFont="1" applyFill="1" applyBorder="1" applyAlignment="1">
      <alignment horizontal="center" vertical="center"/>
    </xf>
    <xf numFmtId="0" fontId="41" fillId="6" borderId="15" xfId="6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6" fontId="17" fillId="6" borderId="15" xfId="0" applyNumberFormat="1" applyFont="1" applyFill="1" applyBorder="1" applyAlignment="1">
      <alignment horizontal="right" vertical="center"/>
    </xf>
    <xf numFmtId="0" fontId="17" fillId="6" borderId="15" xfId="0" applyFont="1" applyFill="1" applyBorder="1" applyAlignment="1">
      <alignment horizontal="right" vertical="center"/>
    </xf>
    <xf numFmtId="49" fontId="3" fillId="12" borderId="9" xfId="0" applyNumberFormat="1" applyFont="1" applyFill="1" applyBorder="1" applyAlignment="1">
      <alignment horizontal="left" vertical="center"/>
    </xf>
    <xf numFmtId="49" fontId="3" fillId="12" borderId="10" xfId="0" applyNumberFormat="1" applyFont="1" applyFill="1" applyBorder="1" applyAlignment="1">
      <alignment horizontal="left" vertical="center"/>
    </xf>
    <xf numFmtId="49" fontId="3" fillId="12" borderId="11" xfId="0" applyNumberFormat="1" applyFont="1" applyFill="1" applyBorder="1" applyAlignment="1">
      <alignment horizontal="left" vertical="center"/>
    </xf>
    <xf numFmtId="0" fontId="33" fillId="0" borderId="2" xfId="0" applyFont="1" applyFill="1" applyBorder="1" applyAlignment="1">
      <alignment horizontal="center" vertical="top"/>
    </xf>
    <xf numFmtId="0" fontId="32" fillId="0" borderId="2" xfId="0" applyFont="1" applyFill="1" applyBorder="1" applyAlignment="1">
      <alignment horizontal="center" vertical="top"/>
    </xf>
    <xf numFmtId="0" fontId="33" fillId="0" borderId="0" xfId="0" applyFont="1" applyFill="1" applyBorder="1" applyAlignment="1">
      <alignment horizontal="center" vertical="top"/>
    </xf>
    <xf numFmtId="0" fontId="32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0" fontId="23" fillId="0" borderId="9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top" wrapText="1"/>
    </xf>
    <xf numFmtId="0" fontId="23" fillId="0" borderId="27" xfId="0" applyFont="1" applyFill="1" applyBorder="1" applyAlignment="1">
      <alignment horizontal="center" vertical="top" wrapText="1"/>
    </xf>
    <xf numFmtId="0" fontId="23" fillId="11" borderId="6" xfId="0" applyFont="1" applyFill="1" applyBorder="1" applyAlignment="1">
      <alignment horizontal="center" vertical="top" wrapText="1"/>
    </xf>
    <xf numFmtId="0" fontId="23" fillId="11" borderId="7" xfId="0" applyFont="1" applyFill="1" applyBorder="1" applyAlignment="1">
      <alignment horizontal="center" vertical="top" wrapText="1"/>
    </xf>
    <xf numFmtId="0" fontId="23" fillId="11" borderId="23" xfId="0" applyFont="1" applyFill="1" applyBorder="1" applyAlignment="1">
      <alignment horizontal="center" vertical="top" wrapText="1"/>
    </xf>
    <xf numFmtId="0" fontId="14" fillId="3" borderId="9" xfId="6" applyFont="1" applyFill="1" applyBorder="1" applyAlignment="1">
      <alignment wrapText="1"/>
    </xf>
    <xf numFmtId="0" fontId="14" fillId="3" borderId="10" xfId="6" applyFont="1" applyFill="1" applyBorder="1" applyAlignment="1">
      <alignment wrapText="1"/>
    </xf>
    <xf numFmtId="0" fontId="14" fillId="3" borderId="11" xfId="6" applyFont="1" applyFill="1" applyBorder="1" applyAlignment="1">
      <alignment wrapText="1"/>
    </xf>
    <xf numFmtId="0" fontId="5" fillId="0" borderId="9" xfId="6" applyFont="1" applyBorder="1" applyAlignment="1">
      <alignment horizontal="center"/>
    </xf>
    <xf numFmtId="0" fontId="5" fillId="0" borderId="11" xfId="6" applyFont="1" applyBorder="1" applyAlignment="1">
      <alignment horizontal="center"/>
    </xf>
    <xf numFmtId="0" fontId="5" fillId="0" borderId="15" xfId="6" applyFont="1" applyBorder="1" applyAlignment="1">
      <alignment horizontal="center"/>
    </xf>
    <xf numFmtId="0" fontId="23" fillId="10" borderId="9" xfId="0" applyFont="1" applyFill="1" applyBorder="1" applyAlignment="1">
      <alignment horizontal="center" vertical="top" wrapText="1"/>
    </xf>
    <xf numFmtId="0" fontId="23" fillId="10" borderId="10" xfId="0" applyFont="1" applyFill="1" applyBorder="1" applyAlignment="1">
      <alignment horizontal="center" vertical="top" wrapText="1"/>
    </xf>
    <xf numFmtId="0" fontId="23" fillId="10" borderId="11" xfId="0" applyFont="1" applyFill="1" applyBorder="1" applyAlignment="1">
      <alignment horizontal="center" vertical="top" wrapText="1"/>
    </xf>
    <xf numFmtId="0" fontId="23" fillId="0" borderId="11" xfId="0" applyFont="1" applyFill="1" applyBorder="1" applyAlignment="1">
      <alignment horizontal="center" vertical="top" wrapText="1"/>
    </xf>
    <xf numFmtId="0" fontId="23" fillId="11" borderId="9" xfId="0" applyFont="1" applyFill="1" applyBorder="1" applyAlignment="1">
      <alignment horizontal="center" vertical="top" wrapText="1"/>
    </xf>
    <xf numFmtId="0" fontId="23" fillId="11" borderId="10" xfId="0" applyFont="1" applyFill="1" applyBorder="1" applyAlignment="1">
      <alignment horizontal="center" vertical="top" wrapText="1"/>
    </xf>
    <xf numFmtId="0" fontId="23" fillId="11" borderId="27" xfId="0" applyFont="1" applyFill="1" applyBorder="1" applyAlignment="1">
      <alignment horizontal="center" vertical="top" wrapText="1"/>
    </xf>
    <xf numFmtId="0" fontId="23" fillId="0" borderId="29" xfId="0" applyFont="1" applyFill="1" applyBorder="1" applyAlignment="1">
      <alignment horizontal="center" vertical="top" wrapText="1"/>
    </xf>
    <xf numFmtId="0" fontId="23" fillId="0" borderId="30" xfId="0" applyFont="1" applyFill="1" applyBorder="1" applyAlignment="1">
      <alignment horizontal="center" vertical="top" wrapText="1"/>
    </xf>
    <xf numFmtId="0" fontId="23" fillId="0" borderId="31" xfId="0" applyFont="1" applyFill="1" applyBorder="1" applyAlignment="1">
      <alignment horizontal="center" vertical="top" wrapText="1"/>
    </xf>
    <xf numFmtId="0" fontId="21" fillId="6" borderId="9" xfId="6" applyFont="1" applyFill="1" applyBorder="1"/>
    <xf numFmtId="0" fontId="21" fillId="6" borderId="10" xfId="6" applyFont="1" applyFill="1" applyBorder="1"/>
    <xf numFmtId="0" fontId="23" fillId="0" borderId="16" xfId="0" applyFont="1" applyFill="1" applyBorder="1" applyAlignment="1">
      <alignment horizontal="center" vertical="top" wrapText="1"/>
    </xf>
    <xf numFmtId="0" fontId="23" fillId="0" borderId="17" xfId="0" applyFont="1" applyFill="1" applyBorder="1" applyAlignment="1">
      <alignment horizontal="center" vertical="top" wrapText="1"/>
    </xf>
    <xf numFmtId="0" fontId="23" fillId="0" borderId="18" xfId="0" applyFont="1" applyFill="1" applyBorder="1" applyAlignment="1">
      <alignment horizontal="center" vertical="top" wrapText="1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horizontal="center" vertical="center"/>
    </xf>
    <xf numFmtId="49" fontId="25" fillId="6" borderId="1" xfId="6" applyNumberFormat="1" applyFont="1" applyFill="1" applyBorder="1" applyAlignment="1">
      <alignment horizontal="center" vertical="center"/>
    </xf>
    <xf numFmtId="49" fontId="25" fillId="6" borderId="2" xfId="6" applyNumberFormat="1" applyFont="1" applyFill="1" applyBorder="1" applyAlignment="1">
      <alignment horizontal="center" vertical="center"/>
    </xf>
    <xf numFmtId="49" fontId="25" fillId="6" borderId="3" xfId="6" applyNumberFormat="1" applyFont="1" applyFill="1" applyBorder="1" applyAlignment="1">
      <alignment horizontal="center" vertical="center"/>
    </xf>
    <xf numFmtId="49" fontId="25" fillId="6" borderId="6" xfId="6" applyNumberFormat="1" applyFont="1" applyFill="1" applyBorder="1" applyAlignment="1">
      <alignment horizontal="center" vertical="center"/>
    </xf>
    <xf numFmtId="49" fontId="25" fillId="6" borderId="7" xfId="6" applyNumberFormat="1" applyFont="1" applyFill="1" applyBorder="1" applyAlignment="1">
      <alignment horizontal="center" vertical="center"/>
    </xf>
    <xf numFmtId="49" fontId="25" fillId="6" borderId="8" xfId="6" applyNumberFormat="1" applyFont="1" applyFill="1" applyBorder="1" applyAlignment="1">
      <alignment horizontal="center" vertical="center"/>
    </xf>
    <xf numFmtId="0" fontId="3" fillId="0" borderId="0" xfId="6" applyFont="1" applyAlignment="1">
      <alignment horizontal="left" vertical="center" wrapText="1"/>
    </xf>
    <xf numFmtId="0" fontId="23" fillId="8" borderId="9" xfId="0" applyFont="1" applyFill="1" applyBorder="1" applyAlignment="1">
      <alignment horizontal="left" vertical="top" wrapText="1" indent="1"/>
    </xf>
    <xf numFmtId="0" fontId="23" fillId="8" borderId="10" xfId="0" applyFont="1" applyFill="1" applyBorder="1" applyAlignment="1">
      <alignment horizontal="left" vertical="top" wrapText="1" indent="1"/>
    </xf>
    <xf numFmtId="167" fontId="22" fillId="8" borderId="21" xfId="0" applyNumberFormat="1" applyFont="1" applyFill="1" applyBorder="1" applyAlignment="1">
      <alignment horizontal="left" vertical="top" indent="2" shrinkToFit="1"/>
    </xf>
    <xf numFmtId="0" fontId="38" fillId="8" borderId="1" xfId="0" applyFont="1" applyFill="1" applyBorder="1" applyAlignment="1">
      <alignment horizontal="center" vertical="center" wrapText="1"/>
    </xf>
    <xf numFmtId="0" fontId="39" fillId="8" borderId="2" xfId="0" applyFont="1" applyFill="1" applyBorder="1" applyAlignment="1">
      <alignment horizontal="center" vertical="center" wrapText="1"/>
    </xf>
    <xf numFmtId="0" fontId="39" fillId="8" borderId="3" xfId="0" applyFont="1" applyFill="1" applyBorder="1" applyAlignment="1">
      <alignment horizontal="center" vertical="center" wrapText="1"/>
    </xf>
    <xf numFmtId="0" fontId="39" fillId="8" borderId="4" xfId="0" applyFont="1" applyFill="1" applyBorder="1" applyAlignment="1">
      <alignment horizontal="center" vertical="center" wrapText="1"/>
    </xf>
    <xf numFmtId="0" fontId="39" fillId="8" borderId="0" xfId="0" applyFont="1" applyFill="1" applyBorder="1" applyAlignment="1">
      <alignment horizontal="center" vertical="center" wrapText="1"/>
    </xf>
    <xf numFmtId="0" fontId="39" fillId="8" borderId="5" xfId="0" applyFont="1" applyFill="1" applyBorder="1" applyAlignment="1">
      <alignment horizontal="center" vertical="center" wrapText="1"/>
    </xf>
    <xf numFmtId="0" fontId="39" fillId="8" borderId="6" xfId="0" applyFont="1" applyFill="1" applyBorder="1" applyAlignment="1">
      <alignment horizontal="center" vertical="center" wrapText="1"/>
    </xf>
    <xf numFmtId="0" fontId="39" fillId="8" borderId="7" xfId="0" applyFont="1" applyFill="1" applyBorder="1" applyAlignment="1">
      <alignment horizontal="center" vertical="center" wrapText="1"/>
    </xf>
    <xf numFmtId="0" fontId="39" fillId="8" borderId="8" xfId="0" applyFont="1" applyFill="1" applyBorder="1" applyAlignment="1">
      <alignment horizontal="center" vertical="center" wrapText="1"/>
    </xf>
    <xf numFmtId="4" fontId="5" fillId="0" borderId="15" xfId="6" applyNumberFormat="1" applyFont="1" applyBorder="1" applyAlignment="1">
      <alignment horizontal="center"/>
    </xf>
    <xf numFmtId="0" fontId="5" fillId="0" borderId="0" xfId="6" applyFont="1" applyAlignment="1">
      <alignment horizontal="left"/>
    </xf>
    <xf numFmtId="4" fontId="5" fillId="0" borderId="9" xfId="6" applyNumberFormat="1" applyFont="1" applyBorder="1" applyAlignment="1">
      <alignment horizontal="center"/>
    </xf>
    <xf numFmtId="4" fontId="5" fillId="0" borderId="11" xfId="6" applyNumberFormat="1" applyFont="1" applyBorder="1" applyAlignment="1">
      <alignment horizontal="center"/>
    </xf>
    <xf numFmtId="0" fontId="23" fillId="7" borderId="0" xfId="0" applyFont="1" applyFill="1" applyBorder="1" applyAlignment="1">
      <alignment horizontal="center" vertical="top" wrapText="1"/>
    </xf>
    <xf numFmtId="0" fontId="23" fillId="0" borderId="22" xfId="0" applyFont="1" applyFill="1" applyBorder="1" applyAlignment="1">
      <alignment horizontal="center" vertical="top" wrapText="1"/>
    </xf>
    <xf numFmtId="0" fontId="23" fillId="0" borderId="25" xfId="0" applyFont="1" applyFill="1" applyBorder="1" applyAlignment="1">
      <alignment horizontal="center" vertical="top" wrapText="1"/>
    </xf>
    <xf numFmtId="0" fontId="23" fillId="0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9" fillId="0" borderId="15" xfId="4" applyFont="1" applyBorder="1" applyAlignment="1">
      <alignment horizontal="center" vertical="center"/>
    </xf>
    <xf numFmtId="0" fontId="26" fillId="6" borderId="15" xfId="0" applyFont="1" applyFill="1" applyBorder="1" applyAlignment="1">
      <alignment horizontal="left"/>
    </xf>
    <xf numFmtId="0" fontId="26" fillId="6" borderId="15" xfId="0" applyFont="1" applyFill="1" applyBorder="1" applyAlignment="1">
      <alignment horizontal="center"/>
    </xf>
    <xf numFmtId="0" fontId="27" fillId="6" borderId="15" xfId="0" applyFont="1" applyFill="1" applyBorder="1" applyAlignment="1"/>
    <xf numFmtId="0" fontId="27" fillId="6" borderId="15" xfId="0" applyFont="1" applyFill="1" applyBorder="1" applyAlignment="1">
      <alignment horizontal="left"/>
    </xf>
    <xf numFmtId="0" fontId="28" fillId="6" borderId="15" xfId="0" applyFont="1" applyFill="1" applyBorder="1" applyAlignment="1">
      <alignment horizontal="left"/>
    </xf>
  </cellXfs>
  <cellStyles count="11">
    <cellStyle name="Moeda" xfId="10" builtinId="4"/>
    <cellStyle name="Normal" xfId="0" builtinId="0"/>
    <cellStyle name="Normal 5" xfId="4"/>
    <cellStyle name="Normal 5 2" xfId="6"/>
    <cellStyle name="Normal 5 3" xfId="9"/>
    <cellStyle name="Normal_Plan1_PLANILHA ORÇAMENTÁRIA - PAV. E DREN. Etapa II- PAC  TOTAL versao 31-10-2008 2" xfId="5"/>
    <cellStyle name="Porcentagem" xfId="2" builtinId="5"/>
    <cellStyle name="Vírgula" xfId="1" builtinId="3"/>
    <cellStyle name="Vírgula 2" xfId="3"/>
    <cellStyle name="Vírgula 2 2" xfId="8"/>
    <cellStyle name="Vírgula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769754</xdr:rowOff>
    </xdr:from>
    <xdr:to>
      <xdr:col>12</xdr:col>
      <xdr:colOff>628650</xdr:colOff>
      <xdr:row>1</xdr:row>
      <xdr:rowOff>25600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0" y="769754"/>
          <a:ext cx="8801100" cy="6369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9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228600</xdr:colOff>
      <xdr:row>0</xdr:row>
      <xdr:rowOff>38100</xdr:rowOff>
    </xdr:from>
    <xdr:to>
      <xdr:col>4</xdr:col>
      <xdr:colOff>412057</xdr:colOff>
      <xdr:row>0</xdr:row>
      <xdr:rowOff>745879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50" y="38100"/>
          <a:ext cx="688282" cy="7077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</xdr:rowOff>
    </xdr:from>
    <xdr:to>
      <xdr:col>13</xdr:col>
      <xdr:colOff>219075</xdr:colOff>
      <xdr:row>0</xdr:row>
      <xdr:rowOff>1047751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323850" y="1"/>
          <a:ext cx="782002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1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190500</xdr:colOff>
      <xdr:row>0</xdr:row>
      <xdr:rowOff>47625</xdr:rowOff>
    </xdr:from>
    <xdr:to>
      <xdr:col>3</xdr:col>
      <xdr:colOff>412057</xdr:colOff>
      <xdr:row>0</xdr:row>
      <xdr:rowOff>955429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47625"/>
          <a:ext cx="831157" cy="841129"/>
        </a:xfrm>
        <a:prstGeom prst="rect">
          <a:avLst/>
        </a:prstGeom>
      </xdr:spPr>
    </xdr:pic>
    <xdr:clientData/>
  </xdr:twoCellAnchor>
  <xdr:twoCellAnchor editAs="oneCell">
    <xdr:from>
      <xdr:col>0</xdr:col>
      <xdr:colOff>174625</xdr:colOff>
      <xdr:row>5</xdr:row>
      <xdr:rowOff>30955</xdr:rowOff>
    </xdr:from>
    <xdr:to>
      <xdr:col>5</xdr:col>
      <xdr:colOff>762000</xdr:colOff>
      <xdr:row>19</xdr:row>
      <xdr:rowOff>161924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25" y="1999455"/>
          <a:ext cx="3730625" cy="2797969"/>
        </a:xfrm>
        <a:prstGeom prst="rect">
          <a:avLst/>
        </a:prstGeom>
      </xdr:spPr>
    </xdr:pic>
    <xdr:clientData/>
  </xdr:twoCellAnchor>
  <xdr:twoCellAnchor editAs="oneCell">
    <xdr:from>
      <xdr:col>6</xdr:col>
      <xdr:colOff>269876</xdr:colOff>
      <xdr:row>5</xdr:row>
      <xdr:rowOff>66674</xdr:rowOff>
    </xdr:from>
    <xdr:to>
      <xdr:col>12</xdr:col>
      <xdr:colOff>333376</xdr:colOff>
      <xdr:row>19</xdr:row>
      <xdr:rowOff>161924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8626" y="2035174"/>
          <a:ext cx="3683000" cy="2762250"/>
        </a:xfrm>
        <a:prstGeom prst="rect">
          <a:avLst/>
        </a:prstGeom>
      </xdr:spPr>
    </xdr:pic>
    <xdr:clientData/>
  </xdr:twoCellAnchor>
  <xdr:twoCellAnchor editAs="oneCell">
    <xdr:from>
      <xdr:col>0</xdr:col>
      <xdr:colOff>64559</xdr:colOff>
      <xdr:row>21</xdr:row>
      <xdr:rowOff>158750</xdr:rowOff>
    </xdr:from>
    <xdr:to>
      <xdr:col>5</xdr:col>
      <xdr:colOff>777875</xdr:colOff>
      <xdr:row>37</xdr:row>
      <xdr:rowOff>3175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59" y="5175250"/>
          <a:ext cx="3856566" cy="2892425"/>
        </a:xfrm>
        <a:prstGeom prst="rect">
          <a:avLst/>
        </a:prstGeom>
      </xdr:spPr>
    </xdr:pic>
    <xdr:clientData/>
  </xdr:twoCellAnchor>
  <xdr:twoCellAnchor editAs="oneCell">
    <xdr:from>
      <xdr:col>6</xdr:col>
      <xdr:colOff>79375</xdr:colOff>
      <xdr:row>21</xdr:row>
      <xdr:rowOff>95251</xdr:rowOff>
    </xdr:from>
    <xdr:to>
      <xdr:col>12</xdr:col>
      <xdr:colOff>528107</xdr:colOff>
      <xdr:row>37</xdr:row>
      <xdr:rowOff>98425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25" y="5111751"/>
          <a:ext cx="4068232" cy="3051174"/>
        </a:xfrm>
        <a:prstGeom prst="rect">
          <a:avLst/>
        </a:prstGeom>
      </xdr:spPr>
    </xdr:pic>
    <xdr:clientData/>
  </xdr:twoCellAnchor>
  <xdr:twoCellAnchor editAs="oneCell">
    <xdr:from>
      <xdr:col>0</xdr:col>
      <xdr:colOff>79375</xdr:colOff>
      <xdr:row>40</xdr:row>
      <xdr:rowOff>47625</xdr:rowOff>
    </xdr:from>
    <xdr:to>
      <xdr:col>5</xdr:col>
      <xdr:colOff>771523</xdr:colOff>
      <xdr:row>54</xdr:row>
      <xdr:rowOff>98424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" y="8683625"/>
          <a:ext cx="3835398" cy="2876549"/>
        </a:xfrm>
        <a:prstGeom prst="rect">
          <a:avLst/>
        </a:prstGeom>
      </xdr:spPr>
    </xdr:pic>
    <xdr:clientData/>
  </xdr:twoCellAnchor>
  <xdr:twoCellAnchor editAs="oneCell">
    <xdr:from>
      <xdr:col>6</xdr:col>
      <xdr:colOff>79375</xdr:colOff>
      <xdr:row>39</xdr:row>
      <xdr:rowOff>127000</xdr:rowOff>
    </xdr:from>
    <xdr:to>
      <xdr:col>12</xdr:col>
      <xdr:colOff>528107</xdr:colOff>
      <xdr:row>54</xdr:row>
      <xdr:rowOff>161924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25" y="8572500"/>
          <a:ext cx="4068232" cy="3051174"/>
        </a:xfrm>
        <a:prstGeom prst="rect">
          <a:avLst/>
        </a:prstGeom>
      </xdr:spPr>
    </xdr:pic>
    <xdr:clientData/>
  </xdr:twoCellAnchor>
  <xdr:twoCellAnchor editAs="oneCell">
    <xdr:from>
      <xdr:col>0</xdr:col>
      <xdr:colOff>79375</xdr:colOff>
      <xdr:row>56</xdr:row>
      <xdr:rowOff>127000</xdr:rowOff>
    </xdr:from>
    <xdr:to>
      <xdr:col>5</xdr:col>
      <xdr:colOff>792692</xdr:colOff>
      <xdr:row>61</xdr:row>
      <xdr:rowOff>50800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" y="11969750"/>
          <a:ext cx="3856567" cy="2892425"/>
        </a:xfrm>
        <a:prstGeom prst="rect">
          <a:avLst/>
        </a:prstGeom>
      </xdr:spPr>
    </xdr:pic>
    <xdr:clientData/>
  </xdr:twoCellAnchor>
  <xdr:twoCellAnchor editAs="oneCell">
    <xdr:from>
      <xdr:col>7</xdr:col>
      <xdr:colOff>349250</xdr:colOff>
      <xdr:row>56</xdr:row>
      <xdr:rowOff>47625</xdr:rowOff>
    </xdr:from>
    <xdr:to>
      <xdr:col>11</xdr:col>
      <xdr:colOff>241299</xdr:colOff>
      <xdr:row>61</xdr:row>
      <xdr:rowOff>152399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1250" y="11890375"/>
          <a:ext cx="2305049" cy="3073399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64</xdr:row>
      <xdr:rowOff>0</xdr:rowOff>
    </xdr:from>
    <xdr:to>
      <xdr:col>5</xdr:col>
      <xdr:colOff>808566</xdr:colOff>
      <xdr:row>78</xdr:row>
      <xdr:rowOff>19050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15367000"/>
          <a:ext cx="3920066" cy="2940050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127001</xdr:colOff>
      <xdr:row>64</xdr:row>
      <xdr:rowOff>15875</xdr:rowOff>
    </xdr:from>
    <xdr:to>
      <xdr:col>12</xdr:col>
      <xdr:colOff>469901</xdr:colOff>
      <xdr:row>78</xdr:row>
      <xdr:rowOff>66675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1" y="15382875"/>
          <a:ext cx="3962400" cy="2971800"/>
        </a:xfrm>
        <a:prstGeom prst="rect">
          <a:avLst/>
        </a:prstGeom>
      </xdr:spPr>
    </xdr:pic>
    <xdr:clientData/>
  </xdr:twoCellAnchor>
  <xdr:twoCellAnchor editAs="oneCell">
    <xdr:from>
      <xdr:col>0</xdr:col>
      <xdr:colOff>63499</xdr:colOff>
      <xdr:row>81</xdr:row>
      <xdr:rowOff>115095</xdr:rowOff>
    </xdr:from>
    <xdr:to>
      <xdr:col>5</xdr:col>
      <xdr:colOff>746124</xdr:colOff>
      <xdr:row>94</xdr:row>
      <xdr:rowOff>95251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99" y="18974595"/>
          <a:ext cx="3825875" cy="2869406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81</xdr:row>
      <xdr:rowOff>78580</xdr:rowOff>
    </xdr:from>
    <xdr:to>
      <xdr:col>12</xdr:col>
      <xdr:colOff>539750</xdr:colOff>
      <xdr:row>95</xdr:row>
      <xdr:rowOff>82549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6375" y="18938080"/>
          <a:ext cx="4111625" cy="3083719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99</xdr:row>
      <xdr:rowOff>221455</xdr:rowOff>
    </xdr:from>
    <xdr:to>
      <xdr:col>5</xdr:col>
      <xdr:colOff>809625</xdr:colOff>
      <xdr:row>111</xdr:row>
      <xdr:rowOff>161924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2922705"/>
          <a:ext cx="3857625" cy="2893219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142876</xdr:colOff>
      <xdr:row>99</xdr:row>
      <xdr:rowOff>111124</xdr:rowOff>
    </xdr:from>
    <xdr:to>
      <xdr:col>12</xdr:col>
      <xdr:colOff>485774</xdr:colOff>
      <xdr:row>111</xdr:row>
      <xdr:rowOff>130173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22812374"/>
          <a:ext cx="3962398" cy="29717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rejinho/Planilha%20de%20medi&#231;&#245;es%20Brejinh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otafogo/Projetos/Or&#231;amento/ITB-UBS-2017-ORC-R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Cronograma EXECUTADO"/>
    </sheetNames>
    <sheetDataSet>
      <sheetData sheetId="0">
        <row r="14">
          <cell r="J14">
            <v>4.5</v>
          </cell>
        </row>
        <row r="15">
          <cell r="J15">
            <v>279.68</v>
          </cell>
        </row>
        <row r="16">
          <cell r="J16">
            <v>900</v>
          </cell>
        </row>
        <row r="20">
          <cell r="J20">
            <v>0</v>
          </cell>
        </row>
        <row r="56">
          <cell r="J56">
            <v>0</v>
          </cell>
        </row>
        <row r="61">
          <cell r="J61">
            <v>0</v>
          </cell>
        </row>
        <row r="178">
          <cell r="J178">
            <v>0</v>
          </cell>
        </row>
        <row r="181">
          <cell r="J181">
            <v>0</v>
          </cell>
        </row>
        <row r="184">
          <cell r="J184">
            <v>0</v>
          </cell>
        </row>
        <row r="185">
          <cell r="J185">
            <v>0</v>
          </cell>
        </row>
        <row r="186">
          <cell r="J186">
            <v>0</v>
          </cell>
        </row>
        <row r="187">
          <cell r="J187">
            <v>0</v>
          </cell>
        </row>
        <row r="188">
          <cell r="J18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M.C UBS"/>
      <sheetName val="COMPOSICOES"/>
      <sheetName val="Cronograma"/>
      <sheetName val="Pesquisa"/>
      <sheetName val="Calculo do BDI"/>
    </sheetNames>
    <sheetDataSet>
      <sheetData sheetId="0">
        <row r="2">
          <cell r="A2" t="str">
            <v>PREFEITURA MUNICIPAL DE ITABAIANA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97"/>
  <sheetViews>
    <sheetView view="pageBreakPreview" topLeftCell="A67" zoomScale="80" zoomScaleNormal="90" zoomScaleSheetLayoutView="80" workbookViewId="0">
      <selection activeCell="I69" sqref="I69"/>
    </sheetView>
  </sheetViews>
  <sheetFormatPr defaultRowHeight="15" x14ac:dyDescent="0.25"/>
  <cols>
    <col min="1" max="1" width="9.28515625" customWidth="1"/>
    <col min="2" max="2" width="80.140625" customWidth="1"/>
    <col min="3" max="3" width="8.28515625" customWidth="1"/>
    <col min="4" max="4" width="11" customWidth="1"/>
    <col min="5" max="5" width="11.28515625" customWidth="1"/>
    <col min="6" max="6" width="0" hidden="1" customWidth="1"/>
    <col min="7" max="7" width="9.42578125" customWidth="1"/>
    <col min="8" max="8" width="5.28515625" hidden="1" customWidth="1"/>
    <col min="9" max="9" width="13.28515625" customWidth="1"/>
    <col min="10" max="10" width="11.5703125" customWidth="1"/>
    <col min="11" max="11" width="9.28515625" customWidth="1"/>
    <col min="12" max="12" width="11.140625" customWidth="1"/>
    <col min="13" max="13" width="12.28515625" customWidth="1"/>
    <col min="14" max="14" width="12.140625" customWidth="1"/>
    <col min="15" max="15" width="15" customWidth="1"/>
    <col min="17" max="17" width="14.28515625" bestFit="1" customWidth="1"/>
    <col min="19" max="21" width="11.5703125" bestFit="1" customWidth="1"/>
    <col min="23" max="23" width="14.5703125" customWidth="1"/>
  </cols>
  <sheetData>
    <row r="1" spans="1:23" ht="24.75" customHeight="1" x14ac:dyDescent="0.25">
      <c r="A1" s="298"/>
      <c r="B1" s="299"/>
      <c r="C1" s="305" t="s">
        <v>420</v>
      </c>
      <c r="D1" s="305"/>
      <c r="E1" s="305"/>
      <c r="F1" s="305"/>
      <c r="G1" s="305"/>
      <c r="H1" s="305"/>
      <c r="I1" s="305"/>
      <c r="J1" s="306" t="s">
        <v>351</v>
      </c>
      <c r="K1" s="306"/>
      <c r="L1" s="306"/>
      <c r="M1" s="306"/>
      <c r="N1" s="306"/>
      <c r="O1" s="306"/>
    </row>
    <row r="2" spans="1:23" ht="43.5" customHeight="1" x14ac:dyDescent="0.25">
      <c r="A2" s="300"/>
      <c r="B2" s="301"/>
      <c r="C2" s="305"/>
      <c r="D2" s="305"/>
      <c r="E2" s="305"/>
      <c r="F2" s="305"/>
      <c r="G2" s="305"/>
      <c r="H2" s="305"/>
      <c r="I2" s="305"/>
      <c r="J2" s="307">
        <f>M191</f>
        <v>94048.219999999987</v>
      </c>
      <c r="K2" s="308"/>
      <c r="L2" s="308"/>
      <c r="M2" s="308"/>
      <c r="N2" s="308"/>
      <c r="O2" s="308"/>
    </row>
    <row r="3" spans="1:23" x14ac:dyDescent="0.25">
      <c r="A3" s="274" t="s">
        <v>343</v>
      </c>
      <c r="B3" s="275"/>
      <c r="C3" s="276" t="s">
        <v>344</v>
      </c>
      <c r="D3" s="276"/>
      <c r="E3" s="31" t="s">
        <v>345</v>
      </c>
      <c r="F3" s="57"/>
      <c r="G3" s="57"/>
      <c r="H3" s="57"/>
      <c r="I3" s="58">
        <v>43719</v>
      </c>
      <c r="J3" s="271"/>
      <c r="K3" s="271"/>
      <c r="L3" s="271"/>
      <c r="M3" s="271"/>
      <c r="N3" s="271"/>
      <c r="O3" s="271"/>
      <c r="R3">
        <v>180</v>
      </c>
      <c r="S3" s="221">
        <v>43846</v>
      </c>
      <c r="T3">
        <v>567</v>
      </c>
    </row>
    <row r="4" spans="1:23" x14ac:dyDescent="0.25">
      <c r="A4" s="97" t="s">
        <v>348</v>
      </c>
      <c r="B4" s="98" t="s">
        <v>420</v>
      </c>
      <c r="C4" s="276" t="s">
        <v>346</v>
      </c>
      <c r="D4" s="276"/>
      <c r="E4" s="31" t="s">
        <v>347</v>
      </c>
      <c r="F4" s="57"/>
      <c r="G4" s="57"/>
      <c r="H4" s="57"/>
      <c r="I4" s="56"/>
      <c r="J4" s="4"/>
      <c r="K4" s="272" t="s">
        <v>356</v>
      </c>
      <c r="L4" s="272"/>
      <c r="M4" s="2"/>
      <c r="N4" s="312" t="s">
        <v>419</v>
      </c>
      <c r="O4" s="313"/>
      <c r="S4" s="221">
        <v>44523</v>
      </c>
      <c r="T4">
        <v>155</v>
      </c>
      <c r="W4" s="221">
        <v>44523</v>
      </c>
    </row>
    <row r="5" spans="1:23" x14ac:dyDescent="0.25">
      <c r="A5" s="97" t="s">
        <v>349</v>
      </c>
      <c r="B5" s="97" t="s">
        <v>350</v>
      </c>
      <c r="C5" s="2"/>
      <c r="D5" s="1"/>
      <c r="E5" s="2"/>
      <c r="F5" s="3"/>
      <c r="G5" s="3"/>
      <c r="H5" s="3"/>
      <c r="I5" s="2"/>
      <c r="J5" s="4"/>
      <c r="K5" s="283" t="s">
        <v>357</v>
      </c>
      <c r="L5" s="283"/>
      <c r="M5" s="89"/>
      <c r="N5" s="273" t="s">
        <v>452</v>
      </c>
      <c r="O5" s="273"/>
      <c r="S5">
        <f>S4-S3</f>
        <v>677</v>
      </c>
      <c r="T5">
        <f>SUM(T3:T4)</f>
        <v>722</v>
      </c>
      <c r="W5" s="221">
        <v>44561</v>
      </c>
    </row>
    <row r="6" spans="1:23" x14ac:dyDescent="0.25">
      <c r="A6" s="277" t="s">
        <v>422</v>
      </c>
      <c r="B6" s="277"/>
      <c r="C6" s="277"/>
      <c r="D6" s="1"/>
      <c r="E6" s="2"/>
      <c r="F6" s="3"/>
      <c r="G6" s="3"/>
      <c r="H6" s="3"/>
      <c r="I6" s="2"/>
      <c r="J6" s="4"/>
      <c r="K6" s="309" t="s">
        <v>358</v>
      </c>
      <c r="L6" s="309"/>
      <c r="M6" s="88"/>
      <c r="N6" s="311">
        <v>440762.85</v>
      </c>
      <c r="O6" s="311"/>
      <c r="S6">
        <v>180</v>
      </c>
      <c r="T6">
        <f>T5-38</f>
        <v>684</v>
      </c>
      <c r="W6">
        <f>W5-W4</f>
        <v>38</v>
      </c>
    </row>
    <row r="7" spans="1:23" x14ac:dyDescent="0.25">
      <c r="A7" s="277"/>
      <c r="B7" s="277"/>
      <c r="C7" s="277"/>
      <c r="D7" s="6"/>
      <c r="E7" s="5"/>
      <c r="F7" s="7"/>
      <c r="G7" s="7"/>
      <c r="H7" s="7"/>
      <c r="I7" s="5"/>
      <c r="J7" s="8"/>
      <c r="K7" s="283" t="s">
        <v>359</v>
      </c>
      <c r="L7" s="283"/>
      <c r="M7" s="283"/>
      <c r="N7" s="310">
        <f>N191</f>
        <v>417373.86000000004</v>
      </c>
      <c r="O7" s="311"/>
    </row>
    <row r="8" spans="1:23" x14ac:dyDescent="0.25">
      <c r="A8" s="59" t="s">
        <v>352</v>
      </c>
      <c r="B8" s="59" t="s">
        <v>353</v>
      </c>
      <c r="C8" s="59" t="s">
        <v>354</v>
      </c>
      <c r="D8" s="63">
        <v>44954</v>
      </c>
      <c r="E8" s="63">
        <v>44995</v>
      </c>
      <c r="F8" s="60"/>
      <c r="G8" s="60"/>
      <c r="H8" s="60"/>
      <c r="I8" s="61"/>
      <c r="J8" s="62"/>
      <c r="K8" s="284" t="s">
        <v>355</v>
      </c>
      <c r="L8" s="284"/>
      <c r="M8" s="61"/>
      <c r="N8" s="314">
        <f>N6-N7</f>
        <v>23388.989999999932</v>
      </c>
      <c r="O8" s="315"/>
      <c r="T8" s="221">
        <v>44832</v>
      </c>
    </row>
    <row r="9" spans="1:23" x14ac:dyDescent="0.25">
      <c r="A9" s="304" t="s">
        <v>4</v>
      </c>
      <c r="B9" s="302" t="s">
        <v>5</v>
      </c>
      <c r="C9" s="290" t="s">
        <v>2</v>
      </c>
      <c r="D9" s="279" t="s">
        <v>3</v>
      </c>
      <c r="E9" s="281" t="s">
        <v>0</v>
      </c>
      <c r="F9" s="281"/>
      <c r="G9" s="282"/>
      <c r="H9" s="281"/>
      <c r="I9" s="281"/>
      <c r="J9" s="281"/>
      <c r="K9" s="295" t="s">
        <v>342</v>
      </c>
      <c r="L9" s="210"/>
      <c r="M9" s="211" t="s">
        <v>1</v>
      </c>
      <c r="N9" s="33"/>
      <c r="O9" s="295" t="s">
        <v>342</v>
      </c>
      <c r="T9">
        <f>S4-T8</f>
        <v>-309</v>
      </c>
      <c r="U9">
        <f>309+684</f>
        <v>993</v>
      </c>
    </row>
    <row r="10" spans="1:23" ht="9.75" customHeight="1" x14ac:dyDescent="0.25">
      <c r="A10" s="304"/>
      <c r="B10" s="303"/>
      <c r="C10" s="291"/>
      <c r="D10" s="280"/>
      <c r="E10" s="288" t="s">
        <v>340</v>
      </c>
      <c r="F10" s="32"/>
      <c r="G10" s="278" t="s">
        <v>361</v>
      </c>
      <c r="H10" s="212"/>
      <c r="I10" s="288" t="s">
        <v>341</v>
      </c>
      <c r="J10" s="293" t="s">
        <v>323</v>
      </c>
      <c r="K10" s="296"/>
      <c r="L10" s="290" t="s">
        <v>340</v>
      </c>
      <c r="M10" s="282" t="s">
        <v>341</v>
      </c>
      <c r="N10" s="282" t="s">
        <v>323</v>
      </c>
      <c r="O10" s="296"/>
    </row>
    <row r="11" spans="1:23" ht="11.25" customHeight="1" x14ac:dyDescent="0.25">
      <c r="A11" s="304"/>
      <c r="B11" s="303"/>
      <c r="C11" s="291"/>
      <c r="D11" s="280"/>
      <c r="E11" s="288"/>
      <c r="F11" s="213"/>
      <c r="G11" s="278"/>
      <c r="H11" s="212"/>
      <c r="I11" s="288"/>
      <c r="J11" s="293"/>
      <c r="K11" s="296"/>
      <c r="L11" s="291"/>
      <c r="M11" s="288"/>
      <c r="N11" s="288"/>
      <c r="O11" s="296"/>
      <c r="U11" s="221">
        <v>44887</v>
      </c>
    </row>
    <row r="12" spans="1:23" ht="10.5" customHeight="1" x14ac:dyDescent="0.25">
      <c r="A12" s="290"/>
      <c r="B12" s="303"/>
      <c r="C12" s="291"/>
      <c r="D12" s="280"/>
      <c r="E12" s="288"/>
      <c r="F12" s="214"/>
      <c r="G12" s="278"/>
      <c r="H12" s="215">
        <v>0.94</v>
      </c>
      <c r="I12" s="289"/>
      <c r="J12" s="294"/>
      <c r="K12" s="297"/>
      <c r="L12" s="292"/>
      <c r="M12" s="289"/>
      <c r="N12" s="289"/>
      <c r="O12" s="297"/>
      <c r="U12">
        <f>U11-T8</f>
        <v>55</v>
      </c>
    </row>
    <row r="13" spans="1:23" x14ac:dyDescent="0.25">
      <c r="A13" s="138"/>
      <c r="B13" s="138"/>
      <c r="C13" s="138"/>
      <c r="D13" s="138"/>
      <c r="E13" s="138"/>
      <c r="F13" s="139"/>
      <c r="G13" s="139"/>
      <c r="H13" s="140"/>
      <c r="I13" s="34"/>
      <c r="J13" s="35"/>
      <c r="K13" s="64"/>
      <c r="L13" s="34"/>
      <c r="M13" s="34"/>
      <c r="N13" s="34"/>
      <c r="O13" s="141"/>
      <c r="U13">
        <f>U12+U9</f>
        <v>1048</v>
      </c>
    </row>
    <row r="14" spans="1:23" x14ac:dyDescent="0.25">
      <c r="A14" s="142">
        <v>1</v>
      </c>
      <c r="B14" s="143" t="s">
        <v>6</v>
      </c>
      <c r="C14" s="144"/>
      <c r="D14" s="145"/>
      <c r="E14" s="143"/>
      <c r="F14" s="146"/>
      <c r="G14" s="146"/>
      <c r="H14" s="147"/>
      <c r="I14" s="38"/>
      <c r="J14" s="39"/>
      <c r="K14" s="39"/>
      <c r="L14" s="40"/>
      <c r="M14" s="41">
        <f>SUM(M15:M17)</f>
        <v>0</v>
      </c>
      <c r="N14" s="41"/>
      <c r="O14" s="148">
        <v>0</v>
      </c>
      <c r="S14" s="221">
        <v>43633</v>
      </c>
      <c r="W14" s="221">
        <v>44991</v>
      </c>
    </row>
    <row r="15" spans="1:23" x14ac:dyDescent="0.25">
      <c r="A15" s="149" t="s">
        <v>7</v>
      </c>
      <c r="B15" s="150" t="s">
        <v>8</v>
      </c>
      <c r="C15" s="151" t="s">
        <v>9</v>
      </c>
      <c r="D15" s="156">
        <v>341.02</v>
      </c>
      <c r="E15" s="156">
        <v>4.5</v>
      </c>
      <c r="F15" s="153"/>
      <c r="G15" s="157">
        <v>4.5</v>
      </c>
      <c r="H15" s="241">
        <v>435.99</v>
      </c>
      <c r="I15" s="242"/>
      <c r="J15" s="239">
        <f>I15+'[6]1'!J14</f>
        <v>4.5</v>
      </c>
      <c r="K15" s="67" t="s">
        <v>360</v>
      </c>
      <c r="L15" s="9">
        <f>ROUND(E15*D15,2)</f>
        <v>1534.59</v>
      </c>
      <c r="M15" s="9">
        <f>ROUND(I15*D15,2)</f>
        <v>0</v>
      </c>
      <c r="N15" s="9">
        <f>ROUND(J15*D15,2)</f>
        <v>1534.59</v>
      </c>
      <c r="O15" s="154" t="s">
        <v>360</v>
      </c>
      <c r="S15" s="221">
        <v>44997</v>
      </c>
      <c r="T15">
        <f>U11-S14</f>
        <v>1254</v>
      </c>
      <c r="W15">
        <f>S14-W14</f>
        <v>-1358</v>
      </c>
    </row>
    <row r="16" spans="1:23" ht="25.5" x14ac:dyDescent="0.25">
      <c r="A16" s="149" t="s">
        <v>10</v>
      </c>
      <c r="B16" s="150" t="s">
        <v>11</v>
      </c>
      <c r="C16" s="151" t="s">
        <v>9</v>
      </c>
      <c r="D16" s="156">
        <v>8.92</v>
      </c>
      <c r="E16" s="156">
        <v>279.68</v>
      </c>
      <c r="F16" s="153"/>
      <c r="G16" s="157">
        <v>279.68</v>
      </c>
      <c r="H16" s="241">
        <v>97.97</v>
      </c>
      <c r="I16" s="242"/>
      <c r="J16" s="239">
        <f>I16+'[6]1'!J15</f>
        <v>279.68</v>
      </c>
      <c r="K16" s="67" t="s">
        <v>360</v>
      </c>
      <c r="L16" s="9">
        <f>ROUND(E16*D16,2)</f>
        <v>2494.75</v>
      </c>
      <c r="M16" s="9">
        <f>ROUND(I16*D16,2)</f>
        <v>0</v>
      </c>
      <c r="N16" s="9">
        <f>ROUND(J16*D16,2)</f>
        <v>2494.75</v>
      </c>
      <c r="O16" s="154" t="s">
        <v>360</v>
      </c>
      <c r="S16">
        <f>S15-S14</f>
        <v>1364</v>
      </c>
    </row>
    <row r="17" spans="1:15" x14ac:dyDescent="0.25">
      <c r="A17" s="149" t="s">
        <v>12</v>
      </c>
      <c r="B17" s="150" t="s">
        <v>13</v>
      </c>
      <c r="C17" s="151" t="s">
        <v>9</v>
      </c>
      <c r="D17" s="156">
        <v>1.01</v>
      </c>
      <c r="E17" s="156">
        <v>900</v>
      </c>
      <c r="F17" s="153"/>
      <c r="G17" s="157">
        <v>900</v>
      </c>
      <c r="H17" s="241">
        <v>2.8</v>
      </c>
      <c r="I17" s="242"/>
      <c r="J17" s="239">
        <f>I17+'[6]1'!J16</f>
        <v>900</v>
      </c>
      <c r="K17" s="67" t="s">
        <v>360</v>
      </c>
      <c r="L17" s="9">
        <f>ROUND(E17*D17,2)</f>
        <v>909</v>
      </c>
      <c r="M17" s="9">
        <f>ROUND(I17*D17,2)</f>
        <v>0</v>
      </c>
      <c r="N17" s="9">
        <f>ROUND(J17*D17,2)</f>
        <v>909</v>
      </c>
      <c r="O17" s="154" t="s">
        <v>360</v>
      </c>
    </row>
    <row r="18" spans="1:15" x14ac:dyDescent="0.25">
      <c r="A18" s="149"/>
      <c r="B18" s="150"/>
      <c r="C18" s="151"/>
      <c r="D18" s="152"/>
      <c r="E18" s="152"/>
      <c r="F18" s="153"/>
      <c r="G18" s="36"/>
      <c r="H18" s="37"/>
      <c r="I18" s="9"/>
      <c r="J18" s="10"/>
      <c r="K18" s="45"/>
      <c r="L18" s="11">
        <f>SUM(L15:L17)</f>
        <v>4938.34</v>
      </c>
      <c r="M18" s="11"/>
      <c r="N18" s="11">
        <f>SUM(N15:N17)</f>
        <v>4938.34</v>
      </c>
      <c r="O18" s="154"/>
    </row>
    <row r="19" spans="1:15" x14ac:dyDescent="0.25">
      <c r="A19" s="142">
        <v>2</v>
      </c>
      <c r="B19" s="143" t="s">
        <v>14</v>
      </c>
      <c r="C19" s="144"/>
      <c r="D19" s="145"/>
      <c r="E19" s="143"/>
      <c r="F19" s="146"/>
      <c r="G19" s="42"/>
      <c r="H19" s="43">
        <v>258.52999999999997</v>
      </c>
      <c r="I19" s="44"/>
      <c r="J19" s="45"/>
      <c r="K19" s="65"/>
      <c r="L19" s="40"/>
      <c r="M19" s="40"/>
      <c r="N19" s="40"/>
      <c r="O19" s="155">
        <f>SUM(O20:O23)</f>
        <v>0</v>
      </c>
    </row>
    <row r="20" spans="1:15" ht="38.25" x14ac:dyDescent="0.25">
      <c r="A20" s="222" t="s">
        <v>15</v>
      </c>
      <c r="B20" s="223" t="s">
        <v>16</v>
      </c>
      <c r="C20" s="224" t="s">
        <v>17</v>
      </c>
      <c r="D20" s="225">
        <v>4.38</v>
      </c>
      <c r="E20" s="225">
        <v>78.430000000000007</v>
      </c>
      <c r="F20" s="226"/>
      <c r="G20" s="227">
        <v>78.430000000000007</v>
      </c>
      <c r="H20" s="228">
        <v>1664.68</v>
      </c>
      <c r="I20" s="229">
        <v>0</v>
      </c>
      <c r="J20" s="230">
        <f>I20+G20</f>
        <v>78.430000000000007</v>
      </c>
      <c r="K20" s="45">
        <f>E20-J20</f>
        <v>0</v>
      </c>
      <c r="L20" s="9">
        <f>ROUND(E20*D20,2)</f>
        <v>343.52</v>
      </c>
      <c r="M20" s="9">
        <f>ROUND(I20*D20,2)</f>
        <v>0</v>
      </c>
      <c r="N20" s="9">
        <f>ROUND(J20*D20,2)</f>
        <v>343.52</v>
      </c>
      <c r="O20" s="158">
        <f>L20-N20</f>
        <v>0</v>
      </c>
    </row>
    <row r="21" spans="1:15" x14ac:dyDescent="0.25">
      <c r="A21" s="222" t="s">
        <v>18</v>
      </c>
      <c r="B21" s="223" t="s">
        <v>19</v>
      </c>
      <c r="C21" s="224" t="s">
        <v>17</v>
      </c>
      <c r="D21" s="225">
        <v>30.48</v>
      </c>
      <c r="E21" s="225">
        <v>12.58</v>
      </c>
      <c r="F21" s="226"/>
      <c r="G21" s="227">
        <v>12.58</v>
      </c>
      <c r="H21" s="228">
        <v>860.01</v>
      </c>
      <c r="I21" s="240">
        <v>0</v>
      </c>
      <c r="J21" s="230">
        <f>G21+'[6]1'!J20</f>
        <v>12.58</v>
      </c>
      <c r="K21" s="67" t="s">
        <v>360</v>
      </c>
      <c r="L21" s="9">
        <f>ROUND(E21*D21,2)</f>
        <v>383.44</v>
      </c>
      <c r="M21" s="9">
        <f>ROUND(I21*D21,2)</f>
        <v>0</v>
      </c>
      <c r="N21" s="9">
        <f>ROUND(J21*D21,2)</f>
        <v>383.44</v>
      </c>
      <c r="O21" s="158">
        <f>L21-N21</f>
        <v>0</v>
      </c>
    </row>
    <row r="22" spans="1:15" x14ac:dyDescent="0.25">
      <c r="A22" s="222" t="s">
        <v>20</v>
      </c>
      <c r="B22" s="223" t="s">
        <v>21</v>
      </c>
      <c r="C22" s="224" t="s">
        <v>17</v>
      </c>
      <c r="D22" s="225">
        <v>16.12</v>
      </c>
      <c r="E22" s="225">
        <v>65.849999999999994</v>
      </c>
      <c r="F22" s="226"/>
      <c r="G22" s="226">
        <v>65.849999999999994</v>
      </c>
      <c r="H22" s="179"/>
      <c r="I22" s="240">
        <v>0</v>
      </c>
      <c r="J22" s="230">
        <f>I22+G22</f>
        <v>65.849999999999994</v>
      </c>
      <c r="K22" s="67" t="s">
        <v>360</v>
      </c>
      <c r="L22" s="9">
        <f>ROUND(E22*D22,2)</f>
        <v>1061.5</v>
      </c>
      <c r="M22" s="9">
        <f>ROUND(I22*D22,2)</f>
        <v>0</v>
      </c>
      <c r="N22" s="9">
        <f>ROUND(J22*D22,2)</f>
        <v>1061.5</v>
      </c>
      <c r="O22" s="158">
        <f>L22-N22</f>
        <v>0</v>
      </c>
    </row>
    <row r="23" spans="1:15" x14ac:dyDescent="0.25">
      <c r="A23" s="222" t="s">
        <v>22</v>
      </c>
      <c r="B23" s="223" t="s">
        <v>23</v>
      </c>
      <c r="C23" s="224" t="s">
        <v>17</v>
      </c>
      <c r="D23" s="225">
        <v>5.8</v>
      </c>
      <c r="E23" s="225">
        <v>12.58</v>
      </c>
      <c r="F23" s="226"/>
      <c r="G23" s="226">
        <v>12.58</v>
      </c>
      <c r="H23" s="179"/>
      <c r="I23" s="229">
        <v>0</v>
      </c>
      <c r="J23" s="230">
        <f>I23+G23</f>
        <v>12.58</v>
      </c>
      <c r="K23" s="67" t="s">
        <v>360</v>
      </c>
      <c r="L23" s="9">
        <f>ROUND(E23*D23,2)</f>
        <v>72.959999999999994</v>
      </c>
      <c r="M23" s="9">
        <f>ROUND(I23*D23,2)</f>
        <v>0</v>
      </c>
      <c r="N23" s="9">
        <f>ROUND(J23*D23,2)</f>
        <v>72.959999999999994</v>
      </c>
      <c r="O23" s="158">
        <f>L23-N23</f>
        <v>0</v>
      </c>
    </row>
    <row r="24" spans="1:15" x14ac:dyDescent="0.25">
      <c r="A24" s="149"/>
      <c r="B24" s="150"/>
      <c r="C24" s="151"/>
      <c r="D24" s="152"/>
      <c r="E24" s="152"/>
      <c r="F24" s="153"/>
      <c r="G24" s="153"/>
      <c r="H24" s="159"/>
      <c r="I24" s="9"/>
      <c r="J24" s="10"/>
      <c r="K24" s="45"/>
      <c r="L24" s="11">
        <f>SUM(L20:L23)</f>
        <v>1861.42</v>
      </c>
      <c r="M24" s="11">
        <f>SUM(M20:M23)</f>
        <v>0</v>
      </c>
      <c r="N24" s="11">
        <f>SUM(N20:N23)</f>
        <v>1861.42</v>
      </c>
      <c r="O24" s="141"/>
    </row>
    <row r="25" spans="1:15" x14ac:dyDescent="0.25">
      <c r="A25" s="142">
        <v>3</v>
      </c>
      <c r="B25" s="143" t="s">
        <v>25</v>
      </c>
      <c r="C25" s="144"/>
      <c r="D25" s="145"/>
      <c r="E25" s="143"/>
      <c r="F25" s="146"/>
      <c r="G25" s="146"/>
      <c r="H25" s="147"/>
      <c r="I25" s="40"/>
      <c r="J25" s="45"/>
      <c r="K25" s="90"/>
      <c r="L25" s="40"/>
      <c r="M25" s="40"/>
      <c r="N25" s="40"/>
      <c r="O25" s="134">
        <f>SUM(O26:O31)</f>
        <v>0</v>
      </c>
    </row>
    <row r="26" spans="1:15" ht="35.25" customHeight="1" x14ac:dyDescent="0.25">
      <c r="A26" s="149" t="s">
        <v>26</v>
      </c>
      <c r="B26" s="160" t="s">
        <v>27</v>
      </c>
      <c r="C26" s="151" t="s">
        <v>9</v>
      </c>
      <c r="D26" s="156">
        <v>58.47</v>
      </c>
      <c r="E26" s="156">
        <v>275.24983399999996</v>
      </c>
      <c r="F26" s="153"/>
      <c r="G26" s="156">
        <v>275.24983399999996</v>
      </c>
      <c r="H26" s="241">
        <v>25.44</v>
      </c>
      <c r="I26" s="239">
        <v>0</v>
      </c>
      <c r="J26" s="230">
        <f>I26+G26</f>
        <v>275.24983399999996</v>
      </c>
      <c r="K26" s="45">
        <f>E26-J26</f>
        <v>0</v>
      </c>
      <c r="L26" s="9">
        <f t="shared" ref="L26:L31" si="0">ROUND(E26*D26,2)</f>
        <v>16093.86</v>
      </c>
      <c r="M26" s="9">
        <f t="shared" ref="M26:M31" si="1">ROUND(I26*D26,2)</f>
        <v>0</v>
      </c>
      <c r="N26" s="9">
        <f t="shared" ref="N26:N31" si="2">ROUND(J26*D26,2)</f>
        <v>16093.86</v>
      </c>
      <c r="O26" s="161">
        <f t="shared" ref="O26:O31" si="3">L26-N26</f>
        <v>0</v>
      </c>
    </row>
    <row r="27" spans="1:15" ht="25.5" x14ac:dyDescent="0.25">
      <c r="A27" s="149" t="s">
        <v>28</v>
      </c>
      <c r="B27" s="160" t="s">
        <v>29</v>
      </c>
      <c r="C27" s="151" t="s">
        <v>9</v>
      </c>
      <c r="D27" s="156">
        <v>43.77</v>
      </c>
      <c r="E27" s="156">
        <v>275.24983399999996</v>
      </c>
      <c r="F27" s="153"/>
      <c r="G27" s="156">
        <v>275.24983399999996</v>
      </c>
      <c r="H27" s="241">
        <v>34.64</v>
      </c>
      <c r="I27" s="239">
        <f>E27-G27</f>
        <v>0</v>
      </c>
      <c r="J27" s="230">
        <f t="shared" ref="J27:J31" si="4">I27+G27</f>
        <v>275.24983399999996</v>
      </c>
      <c r="K27" s="45">
        <f>E27-J27</f>
        <v>0</v>
      </c>
      <c r="L27" s="9">
        <f t="shared" si="0"/>
        <v>12047.69</v>
      </c>
      <c r="M27" s="9">
        <f t="shared" si="1"/>
        <v>0</v>
      </c>
      <c r="N27" s="9">
        <f t="shared" si="2"/>
        <v>12047.69</v>
      </c>
      <c r="O27" s="161">
        <f t="shared" si="3"/>
        <v>0</v>
      </c>
    </row>
    <row r="28" spans="1:15" ht="25.5" x14ac:dyDescent="0.25">
      <c r="A28" s="149" t="s">
        <v>30</v>
      </c>
      <c r="B28" s="160" t="s">
        <v>31</v>
      </c>
      <c r="C28" s="151" t="s">
        <v>24</v>
      </c>
      <c r="D28" s="156">
        <v>23.45</v>
      </c>
      <c r="E28" s="156">
        <v>39.750599999999999</v>
      </c>
      <c r="F28" s="153"/>
      <c r="G28" s="156">
        <v>39.750599999999999</v>
      </c>
      <c r="H28" s="241">
        <v>16.329999999999998</v>
      </c>
      <c r="I28" s="156"/>
      <c r="J28" s="230">
        <f t="shared" si="4"/>
        <v>39.750599999999999</v>
      </c>
      <c r="K28" s="45">
        <f t="shared" ref="K28:K31" si="5">E28-J28</f>
        <v>0</v>
      </c>
      <c r="L28" s="9">
        <f t="shared" si="0"/>
        <v>932.15</v>
      </c>
      <c r="M28" s="9">
        <f t="shared" si="1"/>
        <v>0</v>
      </c>
      <c r="N28" s="9">
        <f t="shared" si="2"/>
        <v>932.15</v>
      </c>
      <c r="O28" s="161">
        <f t="shared" si="3"/>
        <v>0</v>
      </c>
    </row>
    <row r="29" spans="1:15" ht="25.5" x14ac:dyDescent="0.25">
      <c r="A29" s="149" t="s">
        <v>32</v>
      </c>
      <c r="B29" s="160" t="s">
        <v>33</v>
      </c>
      <c r="C29" s="151" t="s">
        <v>24</v>
      </c>
      <c r="D29" s="156">
        <v>54.44</v>
      </c>
      <c r="E29" s="156">
        <v>63.285499999999999</v>
      </c>
      <c r="F29" s="153"/>
      <c r="G29" s="156">
        <v>63.285499999999999</v>
      </c>
      <c r="H29" s="241">
        <v>12.26</v>
      </c>
      <c r="I29" s="239">
        <f>E29-G29</f>
        <v>0</v>
      </c>
      <c r="J29" s="230">
        <f t="shared" si="4"/>
        <v>63.285499999999999</v>
      </c>
      <c r="K29" s="45">
        <f t="shared" si="5"/>
        <v>0</v>
      </c>
      <c r="L29" s="9">
        <f t="shared" si="0"/>
        <v>3445.26</v>
      </c>
      <c r="M29" s="9">
        <f t="shared" si="1"/>
        <v>0</v>
      </c>
      <c r="N29" s="9">
        <f t="shared" si="2"/>
        <v>3445.26</v>
      </c>
      <c r="O29" s="161">
        <f t="shared" si="3"/>
        <v>0</v>
      </c>
    </row>
    <row r="30" spans="1:15" x14ac:dyDescent="0.25">
      <c r="A30" s="149" t="s">
        <v>34</v>
      </c>
      <c r="B30" s="160" t="s">
        <v>35</v>
      </c>
      <c r="C30" s="151" t="s">
        <v>24</v>
      </c>
      <c r="D30" s="156">
        <v>28.06</v>
      </c>
      <c r="E30" s="156">
        <v>62.493099999999998</v>
      </c>
      <c r="F30" s="153"/>
      <c r="G30" s="156">
        <v>62.493099999999998</v>
      </c>
      <c r="H30" s="241">
        <v>23.47</v>
      </c>
      <c r="I30" s="156"/>
      <c r="J30" s="230">
        <f t="shared" si="4"/>
        <v>62.493099999999998</v>
      </c>
      <c r="K30" s="45">
        <f t="shared" si="5"/>
        <v>0</v>
      </c>
      <c r="L30" s="9">
        <f t="shared" si="0"/>
        <v>1753.56</v>
      </c>
      <c r="M30" s="9">
        <f t="shared" si="1"/>
        <v>0</v>
      </c>
      <c r="N30" s="9">
        <f t="shared" si="2"/>
        <v>1753.56</v>
      </c>
      <c r="O30" s="161">
        <f t="shared" si="3"/>
        <v>0</v>
      </c>
    </row>
    <row r="31" spans="1:15" x14ac:dyDescent="0.25">
      <c r="A31" s="149" t="s">
        <v>36</v>
      </c>
      <c r="B31" s="160" t="s">
        <v>37</v>
      </c>
      <c r="C31" s="151" t="s">
        <v>9</v>
      </c>
      <c r="D31" s="156">
        <v>366.9</v>
      </c>
      <c r="E31" s="156">
        <v>26.35</v>
      </c>
      <c r="F31" s="265"/>
      <c r="G31" s="265"/>
      <c r="H31" s="268"/>
      <c r="I31" s="242">
        <v>26.35</v>
      </c>
      <c r="J31" s="230">
        <f t="shared" si="4"/>
        <v>26.35</v>
      </c>
      <c r="K31" s="45">
        <f t="shared" si="5"/>
        <v>0</v>
      </c>
      <c r="L31" s="9">
        <f t="shared" si="0"/>
        <v>9667.82</v>
      </c>
      <c r="M31" s="9">
        <f t="shared" si="1"/>
        <v>9667.82</v>
      </c>
      <c r="N31" s="9">
        <f t="shared" si="2"/>
        <v>9667.82</v>
      </c>
      <c r="O31" s="269">
        <f t="shared" si="3"/>
        <v>0</v>
      </c>
    </row>
    <row r="32" spans="1:15" x14ac:dyDescent="0.25">
      <c r="A32" s="149"/>
      <c r="B32" s="160"/>
      <c r="C32" s="151"/>
      <c r="D32" s="152"/>
      <c r="E32" s="152"/>
      <c r="F32" s="153"/>
      <c r="G32" s="153"/>
      <c r="H32" s="159"/>
      <c r="I32" s="9"/>
      <c r="J32" s="10"/>
      <c r="K32" s="45"/>
      <c r="L32" s="11">
        <f>SUM(L26:L31)</f>
        <v>43940.340000000004</v>
      </c>
      <c r="M32" s="11">
        <f>SUM(M26:M31)</f>
        <v>9667.82</v>
      </c>
      <c r="N32" s="11">
        <f>SUM(N26:N31)</f>
        <v>43940.340000000004</v>
      </c>
      <c r="O32" s="141"/>
    </row>
    <row r="33" spans="1:15" x14ac:dyDescent="0.25">
      <c r="A33" s="142">
        <v>4</v>
      </c>
      <c r="B33" s="143" t="s">
        <v>38</v>
      </c>
      <c r="C33" s="144"/>
      <c r="D33" s="145"/>
      <c r="E33" s="143"/>
      <c r="F33" s="146"/>
      <c r="G33" s="146"/>
      <c r="H33" s="147"/>
      <c r="I33" s="40"/>
      <c r="J33" s="45"/>
      <c r="K33" s="65"/>
      <c r="L33" s="43"/>
      <c r="M33" s="40"/>
      <c r="N33" s="40"/>
      <c r="O33" s="135">
        <f>SUM(O34:O50)</f>
        <v>0</v>
      </c>
    </row>
    <row r="34" spans="1:15" ht="25.5" x14ac:dyDescent="0.25">
      <c r="A34" s="222" t="s">
        <v>39</v>
      </c>
      <c r="B34" s="234" t="s">
        <v>40</v>
      </c>
      <c r="C34" s="224" t="s">
        <v>17</v>
      </c>
      <c r="D34" s="225">
        <v>246.61</v>
      </c>
      <c r="E34" s="225">
        <v>6.53</v>
      </c>
      <c r="F34" s="226"/>
      <c r="G34" s="227">
        <v>6.53</v>
      </c>
      <c r="H34" s="179"/>
      <c r="I34" s="229">
        <v>0</v>
      </c>
      <c r="J34" s="230">
        <f>G34+I34</f>
        <v>6.53</v>
      </c>
      <c r="K34" s="87">
        <f t="shared" ref="K34:K40" si="6">E34-J34</f>
        <v>0</v>
      </c>
      <c r="L34" s="9">
        <f t="shared" ref="L34:L50" si="7">ROUND(E34*D34,2)</f>
        <v>1610.36</v>
      </c>
      <c r="M34" s="9">
        <f t="shared" ref="M34:M50" si="8">ROUND(I34*D34,2)</f>
        <v>0</v>
      </c>
      <c r="N34" s="9">
        <f t="shared" ref="N34:N50" si="9">ROUND(J34*D34,2)</f>
        <v>1610.36</v>
      </c>
      <c r="O34" s="161">
        <f t="shared" ref="O34:O39" si="10">L34-N34</f>
        <v>0</v>
      </c>
    </row>
    <row r="35" spans="1:15" x14ac:dyDescent="0.25">
      <c r="A35" s="222" t="s">
        <v>41</v>
      </c>
      <c r="B35" s="234" t="s">
        <v>42</v>
      </c>
      <c r="C35" s="224" t="s">
        <v>17</v>
      </c>
      <c r="D35" s="225">
        <v>323.26</v>
      </c>
      <c r="E35" s="225">
        <v>44.3</v>
      </c>
      <c r="F35" s="226"/>
      <c r="G35" s="227">
        <v>44.3</v>
      </c>
      <c r="H35" s="179"/>
      <c r="I35" s="229">
        <v>0</v>
      </c>
      <c r="J35" s="230">
        <f t="shared" ref="J35:J41" si="11">I35+G35</f>
        <v>44.3</v>
      </c>
      <c r="K35" s="45">
        <f t="shared" si="6"/>
        <v>0</v>
      </c>
      <c r="L35" s="9">
        <f t="shared" si="7"/>
        <v>14320.42</v>
      </c>
      <c r="M35" s="9">
        <f t="shared" si="8"/>
        <v>0</v>
      </c>
      <c r="N35" s="9">
        <f t="shared" si="9"/>
        <v>14320.42</v>
      </c>
      <c r="O35" s="161">
        <f t="shared" si="10"/>
        <v>0</v>
      </c>
    </row>
    <row r="36" spans="1:15" ht="25.5" x14ac:dyDescent="0.25">
      <c r="A36" s="222" t="s">
        <v>43</v>
      </c>
      <c r="B36" s="234" t="s">
        <v>44</v>
      </c>
      <c r="C36" s="224" t="s">
        <v>9</v>
      </c>
      <c r="D36" s="225">
        <v>74.180000000000007</v>
      </c>
      <c r="E36" s="225">
        <v>354.96</v>
      </c>
      <c r="F36" s="226"/>
      <c r="G36" s="227">
        <v>354.96</v>
      </c>
      <c r="H36" s="228">
        <v>15.73</v>
      </c>
      <c r="I36" s="229">
        <v>0</v>
      </c>
      <c r="J36" s="230">
        <f t="shared" si="11"/>
        <v>354.96</v>
      </c>
      <c r="K36" s="45">
        <f t="shared" si="6"/>
        <v>0</v>
      </c>
      <c r="L36" s="9">
        <f t="shared" si="7"/>
        <v>26330.93</v>
      </c>
      <c r="M36" s="9">
        <f t="shared" si="8"/>
        <v>0</v>
      </c>
      <c r="N36" s="9">
        <f t="shared" si="9"/>
        <v>26330.93</v>
      </c>
      <c r="O36" s="161">
        <f t="shared" si="10"/>
        <v>0</v>
      </c>
    </row>
    <row r="37" spans="1:15" ht="25.5" x14ac:dyDescent="0.25">
      <c r="A37" s="222" t="s">
        <v>45</v>
      </c>
      <c r="B37" s="234" t="s">
        <v>46</v>
      </c>
      <c r="C37" s="224" t="s">
        <v>47</v>
      </c>
      <c r="D37" s="225">
        <v>8.48</v>
      </c>
      <c r="E37" s="225">
        <v>1226</v>
      </c>
      <c r="F37" s="226"/>
      <c r="G37" s="227">
        <v>1226</v>
      </c>
      <c r="H37" s="228">
        <v>47.99</v>
      </c>
      <c r="I37" s="229">
        <v>0</v>
      </c>
      <c r="J37" s="230">
        <f t="shared" si="11"/>
        <v>1226</v>
      </c>
      <c r="K37" s="45">
        <f t="shared" si="6"/>
        <v>0</v>
      </c>
      <c r="L37" s="9">
        <f t="shared" si="7"/>
        <v>10396.48</v>
      </c>
      <c r="M37" s="9">
        <f t="shared" si="8"/>
        <v>0</v>
      </c>
      <c r="N37" s="9">
        <f t="shared" si="9"/>
        <v>10396.48</v>
      </c>
      <c r="O37" s="161">
        <f t="shared" si="10"/>
        <v>0</v>
      </c>
    </row>
    <row r="38" spans="1:15" ht="25.5" x14ac:dyDescent="0.25">
      <c r="A38" s="222" t="s">
        <v>48</v>
      </c>
      <c r="B38" s="223" t="s">
        <v>49</v>
      </c>
      <c r="C38" s="224" t="s">
        <v>47</v>
      </c>
      <c r="D38" s="225">
        <v>7.7</v>
      </c>
      <c r="E38" s="225">
        <v>482.59999999999997</v>
      </c>
      <c r="F38" s="226"/>
      <c r="G38" s="227">
        <v>482.6</v>
      </c>
      <c r="H38" s="228">
        <v>938.58</v>
      </c>
      <c r="I38" s="229">
        <v>0</v>
      </c>
      <c r="J38" s="230">
        <f t="shared" si="11"/>
        <v>482.6</v>
      </c>
      <c r="K38" s="45">
        <f t="shared" si="6"/>
        <v>0</v>
      </c>
      <c r="L38" s="9">
        <f t="shared" si="7"/>
        <v>3716.02</v>
      </c>
      <c r="M38" s="9">
        <f t="shared" si="8"/>
        <v>0</v>
      </c>
      <c r="N38" s="9">
        <f t="shared" si="9"/>
        <v>3716.02</v>
      </c>
      <c r="O38" s="161">
        <f t="shared" si="10"/>
        <v>0</v>
      </c>
    </row>
    <row r="39" spans="1:15" ht="25.5" x14ac:dyDescent="0.25">
      <c r="A39" s="222" t="s">
        <v>50</v>
      </c>
      <c r="B39" s="234" t="s">
        <v>51</v>
      </c>
      <c r="C39" s="224" t="s">
        <v>17</v>
      </c>
      <c r="D39" s="225">
        <v>326.17</v>
      </c>
      <c r="E39" s="225">
        <v>21.55</v>
      </c>
      <c r="F39" s="226"/>
      <c r="G39" s="227">
        <v>21.55</v>
      </c>
      <c r="H39" s="179"/>
      <c r="I39" s="229">
        <v>0</v>
      </c>
      <c r="J39" s="230">
        <f t="shared" si="11"/>
        <v>21.55</v>
      </c>
      <c r="K39" s="45">
        <f t="shared" si="6"/>
        <v>0</v>
      </c>
      <c r="L39" s="9">
        <f t="shared" si="7"/>
        <v>7028.96</v>
      </c>
      <c r="M39" s="9">
        <f t="shared" si="8"/>
        <v>0</v>
      </c>
      <c r="N39" s="9">
        <f t="shared" si="9"/>
        <v>7028.96</v>
      </c>
      <c r="O39" s="161">
        <f t="shared" si="10"/>
        <v>0</v>
      </c>
    </row>
    <row r="40" spans="1:15" ht="25.5" x14ac:dyDescent="0.25">
      <c r="A40" s="149" t="s">
        <v>52</v>
      </c>
      <c r="B40" s="160" t="s">
        <v>53</v>
      </c>
      <c r="C40" s="151" t="s">
        <v>9</v>
      </c>
      <c r="D40" s="156">
        <v>64.14</v>
      </c>
      <c r="E40" s="156">
        <v>250.0848</v>
      </c>
      <c r="F40" s="153"/>
      <c r="G40" s="156">
        <v>250.0848</v>
      </c>
      <c r="H40" s="241">
        <v>47.99</v>
      </c>
      <c r="I40" s="242">
        <v>0</v>
      </c>
      <c r="J40" s="230">
        <f t="shared" si="11"/>
        <v>250.0848</v>
      </c>
      <c r="K40" s="45">
        <f t="shared" si="6"/>
        <v>0</v>
      </c>
      <c r="L40" s="9">
        <f t="shared" si="7"/>
        <v>16040.44</v>
      </c>
      <c r="M40" s="9">
        <f t="shared" si="8"/>
        <v>0</v>
      </c>
      <c r="N40" s="9">
        <f t="shared" si="9"/>
        <v>16040.44</v>
      </c>
      <c r="O40" s="161">
        <f t="shared" ref="O40:O50" si="12">L40-N40</f>
        <v>0</v>
      </c>
    </row>
    <row r="41" spans="1:15" ht="38.25" x14ac:dyDescent="0.25">
      <c r="A41" s="149" t="s">
        <v>54</v>
      </c>
      <c r="B41" s="160" t="s">
        <v>55</v>
      </c>
      <c r="C41" s="151" t="s">
        <v>9</v>
      </c>
      <c r="D41" s="156">
        <v>67.55</v>
      </c>
      <c r="E41" s="156">
        <v>22.3094</v>
      </c>
      <c r="F41" s="153"/>
      <c r="G41" s="156">
        <v>22.3094</v>
      </c>
      <c r="H41" s="241">
        <v>938.58</v>
      </c>
      <c r="I41" s="156">
        <v>0</v>
      </c>
      <c r="J41" s="230">
        <f t="shared" si="11"/>
        <v>22.3094</v>
      </c>
      <c r="K41" s="45">
        <f t="shared" ref="K41:K50" si="13">E41-J41</f>
        <v>0</v>
      </c>
      <c r="L41" s="9">
        <f t="shared" si="7"/>
        <v>1507</v>
      </c>
      <c r="M41" s="9">
        <f t="shared" si="8"/>
        <v>0</v>
      </c>
      <c r="N41" s="9">
        <f t="shared" si="9"/>
        <v>1507</v>
      </c>
      <c r="O41" s="161">
        <f t="shared" si="12"/>
        <v>0</v>
      </c>
    </row>
    <row r="42" spans="1:15" x14ac:dyDescent="0.25">
      <c r="A42" s="222" t="s">
        <v>56</v>
      </c>
      <c r="B42" s="234" t="s">
        <v>57</v>
      </c>
      <c r="C42" s="224" t="s">
        <v>24</v>
      </c>
      <c r="D42" s="225">
        <v>21.67</v>
      </c>
      <c r="E42" s="225">
        <v>15.450000000000001</v>
      </c>
      <c r="F42" s="226"/>
      <c r="G42" s="227">
        <v>15.45</v>
      </c>
      <c r="H42" s="228">
        <v>7.5</v>
      </c>
      <c r="I42" s="225">
        <v>0</v>
      </c>
      <c r="J42" s="230">
        <f>G42+I42</f>
        <v>15.45</v>
      </c>
      <c r="K42" s="45">
        <f t="shared" si="13"/>
        <v>0</v>
      </c>
      <c r="L42" s="9">
        <f t="shared" si="7"/>
        <v>334.8</v>
      </c>
      <c r="M42" s="9">
        <f t="shared" si="8"/>
        <v>0</v>
      </c>
      <c r="N42" s="9">
        <f t="shared" si="9"/>
        <v>334.8</v>
      </c>
      <c r="O42" s="161">
        <f t="shared" si="12"/>
        <v>0</v>
      </c>
    </row>
    <row r="43" spans="1:15" x14ac:dyDescent="0.25">
      <c r="A43" s="222" t="s">
        <v>58</v>
      </c>
      <c r="B43" s="234" t="s">
        <v>59</v>
      </c>
      <c r="C43" s="224" t="s">
        <v>24</v>
      </c>
      <c r="D43" s="225">
        <v>27.46</v>
      </c>
      <c r="E43" s="225">
        <v>28</v>
      </c>
      <c r="F43" s="226"/>
      <c r="G43" s="227">
        <v>28</v>
      </c>
      <c r="H43" s="179"/>
      <c r="I43" s="262">
        <v>0</v>
      </c>
      <c r="J43" s="230">
        <f t="shared" ref="J43:J50" si="14">G43+I43</f>
        <v>28</v>
      </c>
      <c r="K43" s="45">
        <f t="shared" si="13"/>
        <v>0</v>
      </c>
      <c r="L43" s="9">
        <f t="shared" si="7"/>
        <v>768.88</v>
      </c>
      <c r="M43" s="9">
        <f t="shared" si="8"/>
        <v>0</v>
      </c>
      <c r="N43" s="9">
        <f t="shared" si="9"/>
        <v>768.88</v>
      </c>
      <c r="O43" s="161">
        <f t="shared" si="12"/>
        <v>0</v>
      </c>
    </row>
    <row r="44" spans="1:15" x14ac:dyDescent="0.25">
      <c r="A44" s="222" t="s">
        <v>60</v>
      </c>
      <c r="B44" s="234" t="s">
        <v>61</v>
      </c>
      <c r="C44" s="224" t="s">
        <v>24</v>
      </c>
      <c r="D44" s="225">
        <v>16.64</v>
      </c>
      <c r="E44" s="225">
        <v>28.42</v>
      </c>
      <c r="F44" s="226"/>
      <c r="G44" s="240">
        <v>28.42</v>
      </c>
      <c r="H44" s="179"/>
      <c r="I44" s="262"/>
      <c r="J44" s="230">
        <f t="shared" si="14"/>
        <v>28.42</v>
      </c>
      <c r="K44" s="45">
        <f t="shared" si="13"/>
        <v>0</v>
      </c>
      <c r="L44" s="9">
        <f t="shared" si="7"/>
        <v>472.91</v>
      </c>
      <c r="M44" s="9">
        <f t="shared" si="8"/>
        <v>0</v>
      </c>
      <c r="N44" s="9">
        <f t="shared" si="9"/>
        <v>472.91</v>
      </c>
      <c r="O44" s="161">
        <f t="shared" si="12"/>
        <v>0</v>
      </c>
    </row>
    <row r="45" spans="1:15" x14ac:dyDescent="0.25">
      <c r="A45" s="222" t="s">
        <v>62</v>
      </c>
      <c r="B45" s="234" t="s">
        <v>63</v>
      </c>
      <c r="C45" s="224" t="s">
        <v>24</v>
      </c>
      <c r="D45" s="225">
        <v>26.98</v>
      </c>
      <c r="E45" s="225">
        <v>3.61</v>
      </c>
      <c r="F45" s="226"/>
      <c r="G45" s="240">
        <v>3.61</v>
      </c>
      <c r="H45" s="179"/>
      <c r="I45" s="262">
        <v>0</v>
      </c>
      <c r="J45" s="230">
        <f t="shared" si="14"/>
        <v>3.61</v>
      </c>
      <c r="K45" s="45">
        <f t="shared" si="13"/>
        <v>0</v>
      </c>
      <c r="L45" s="9">
        <f t="shared" si="7"/>
        <v>97.4</v>
      </c>
      <c r="M45" s="9">
        <f t="shared" si="8"/>
        <v>0</v>
      </c>
      <c r="N45" s="9">
        <f t="shared" si="9"/>
        <v>97.4</v>
      </c>
      <c r="O45" s="161">
        <f t="shared" si="12"/>
        <v>0</v>
      </c>
    </row>
    <row r="46" spans="1:15" x14ac:dyDescent="0.25">
      <c r="A46" s="222" t="s">
        <v>64</v>
      </c>
      <c r="B46" s="234" t="s">
        <v>65</v>
      </c>
      <c r="C46" s="224" t="s">
        <v>24</v>
      </c>
      <c r="D46" s="225">
        <v>21.38</v>
      </c>
      <c r="E46" s="225">
        <v>4.25</v>
      </c>
      <c r="F46" s="226"/>
      <c r="G46" s="240">
        <v>4.25</v>
      </c>
      <c r="H46" s="179"/>
      <c r="I46" s="262"/>
      <c r="J46" s="230">
        <f t="shared" si="14"/>
        <v>4.25</v>
      </c>
      <c r="K46" s="45">
        <f t="shared" si="13"/>
        <v>0</v>
      </c>
      <c r="L46" s="9">
        <f t="shared" si="7"/>
        <v>90.87</v>
      </c>
      <c r="M46" s="9">
        <f t="shared" si="8"/>
        <v>0</v>
      </c>
      <c r="N46" s="9">
        <f t="shared" si="9"/>
        <v>90.87</v>
      </c>
      <c r="O46" s="161">
        <f t="shared" si="12"/>
        <v>0</v>
      </c>
    </row>
    <row r="47" spans="1:15" x14ac:dyDescent="0.25">
      <c r="A47" s="222" t="s">
        <v>66</v>
      </c>
      <c r="B47" s="234" t="s">
        <v>65</v>
      </c>
      <c r="C47" s="224" t="s">
        <v>24</v>
      </c>
      <c r="D47" s="225">
        <v>25.24</v>
      </c>
      <c r="E47" s="225">
        <v>41.2</v>
      </c>
      <c r="F47" s="226"/>
      <c r="G47" s="240">
        <v>41.2</v>
      </c>
      <c r="H47" s="228">
        <v>47.99</v>
      </c>
      <c r="I47" s="262"/>
      <c r="J47" s="230">
        <f t="shared" si="14"/>
        <v>41.2</v>
      </c>
      <c r="K47" s="45">
        <f t="shared" si="13"/>
        <v>0</v>
      </c>
      <c r="L47" s="9">
        <f t="shared" si="7"/>
        <v>1039.8900000000001</v>
      </c>
      <c r="M47" s="9">
        <f t="shared" si="8"/>
        <v>0</v>
      </c>
      <c r="N47" s="9">
        <f t="shared" si="9"/>
        <v>1039.8900000000001</v>
      </c>
      <c r="O47" s="161">
        <f t="shared" si="12"/>
        <v>0</v>
      </c>
    </row>
    <row r="48" spans="1:15" ht="25.5" x14ac:dyDescent="0.25">
      <c r="A48" s="222" t="s">
        <v>67</v>
      </c>
      <c r="B48" s="234" t="s">
        <v>68</v>
      </c>
      <c r="C48" s="224" t="s">
        <v>17</v>
      </c>
      <c r="D48" s="225">
        <v>1556.38</v>
      </c>
      <c r="E48" s="225">
        <v>1.79</v>
      </c>
      <c r="F48" s="226"/>
      <c r="G48" s="227">
        <v>1.79</v>
      </c>
      <c r="H48" s="228">
        <v>938.58</v>
      </c>
      <c r="I48" s="262"/>
      <c r="J48" s="230">
        <f t="shared" si="14"/>
        <v>1.79</v>
      </c>
      <c r="K48" s="45">
        <f t="shared" si="13"/>
        <v>0</v>
      </c>
      <c r="L48" s="9">
        <f t="shared" si="7"/>
        <v>2785.92</v>
      </c>
      <c r="M48" s="9">
        <f t="shared" si="8"/>
        <v>0</v>
      </c>
      <c r="N48" s="9">
        <f t="shared" si="9"/>
        <v>2785.92</v>
      </c>
      <c r="O48" s="161">
        <f t="shared" si="12"/>
        <v>0</v>
      </c>
    </row>
    <row r="49" spans="1:15" x14ac:dyDescent="0.25">
      <c r="A49" s="222" t="s">
        <v>69</v>
      </c>
      <c r="B49" s="234" t="s">
        <v>70</v>
      </c>
      <c r="C49" s="224" t="s">
        <v>24</v>
      </c>
      <c r="D49" s="225">
        <v>21.29</v>
      </c>
      <c r="E49" s="225">
        <v>85.2</v>
      </c>
      <c r="F49" s="226"/>
      <c r="G49" s="227">
        <v>85.2</v>
      </c>
      <c r="H49" s="179"/>
      <c r="I49" s="262"/>
      <c r="J49" s="230">
        <f t="shared" si="14"/>
        <v>85.2</v>
      </c>
      <c r="K49" s="45">
        <f t="shared" si="13"/>
        <v>0</v>
      </c>
      <c r="L49" s="9">
        <f t="shared" si="7"/>
        <v>1813.91</v>
      </c>
      <c r="M49" s="9">
        <f t="shared" si="8"/>
        <v>0</v>
      </c>
      <c r="N49" s="9">
        <f t="shared" si="9"/>
        <v>1813.91</v>
      </c>
      <c r="O49" s="161">
        <f t="shared" si="12"/>
        <v>0</v>
      </c>
    </row>
    <row r="50" spans="1:15" x14ac:dyDescent="0.25">
      <c r="A50" s="222" t="s">
        <v>71</v>
      </c>
      <c r="B50" s="234" t="s">
        <v>72</v>
      </c>
      <c r="C50" s="224" t="s">
        <v>47</v>
      </c>
      <c r="D50" s="225">
        <v>589.20000000000005</v>
      </c>
      <c r="E50" s="225">
        <v>2.1</v>
      </c>
      <c r="F50" s="226"/>
      <c r="G50" s="227">
        <v>2.1</v>
      </c>
      <c r="H50" s="228">
        <v>47.99</v>
      </c>
      <c r="I50" s="262"/>
      <c r="J50" s="230">
        <f t="shared" si="14"/>
        <v>2.1</v>
      </c>
      <c r="K50" s="45">
        <f t="shared" si="13"/>
        <v>0</v>
      </c>
      <c r="L50" s="9">
        <f t="shared" si="7"/>
        <v>1237.32</v>
      </c>
      <c r="M50" s="9">
        <f t="shared" si="8"/>
        <v>0</v>
      </c>
      <c r="N50" s="9">
        <f t="shared" si="9"/>
        <v>1237.32</v>
      </c>
      <c r="O50" s="161">
        <f t="shared" si="12"/>
        <v>0</v>
      </c>
    </row>
    <row r="51" spans="1:15" x14ac:dyDescent="0.25">
      <c r="A51" s="149"/>
      <c r="B51" s="160"/>
      <c r="C51" s="151"/>
      <c r="D51" s="152"/>
      <c r="E51" s="152"/>
      <c r="F51" s="153"/>
      <c r="G51" s="36"/>
      <c r="H51" s="37"/>
      <c r="I51" s="12"/>
      <c r="J51" s="10"/>
      <c r="K51" s="45"/>
      <c r="L51" s="11">
        <f>SUM(L34:L50)</f>
        <v>89592.510000000009</v>
      </c>
      <c r="M51" s="11">
        <f>SUM(M34:M50)</f>
        <v>0</v>
      </c>
      <c r="N51" s="11">
        <f>SUM(N34:N50)</f>
        <v>89592.510000000009</v>
      </c>
      <c r="O51" s="141"/>
    </row>
    <row r="52" spans="1:15" x14ac:dyDescent="0.25">
      <c r="A52" s="142">
        <v>5</v>
      </c>
      <c r="B52" s="143" t="s">
        <v>73</v>
      </c>
      <c r="C52" s="144"/>
      <c r="D52" s="145"/>
      <c r="E52" s="143"/>
      <c r="F52" s="146"/>
      <c r="G52" s="42"/>
      <c r="H52" s="43">
        <v>938.58</v>
      </c>
      <c r="I52" s="44"/>
      <c r="J52" s="45"/>
      <c r="K52" s="65"/>
      <c r="L52" s="40"/>
      <c r="M52" s="40"/>
      <c r="N52" s="40"/>
      <c r="O52" s="135">
        <f>O53</f>
        <v>0</v>
      </c>
    </row>
    <row r="53" spans="1:15" ht="38.25" x14ac:dyDescent="0.25">
      <c r="A53" s="222" t="s">
        <v>74</v>
      </c>
      <c r="B53" s="223" t="s">
        <v>75</v>
      </c>
      <c r="C53" s="224" t="s">
        <v>9</v>
      </c>
      <c r="D53" s="225">
        <v>53.36</v>
      </c>
      <c r="E53" s="225">
        <v>867.81</v>
      </c>
      <c r="F53" s="226"/>
      <c r="G53" s="227">
        <v>867.81</v>
      </c>
      <c r="H53" s="179"/>
      <c r="I53" s="232">
        <v>0</v>
      </c>
      <c r="J53" s="233">
        <f>I53+G53</f>
        <v>867.81</v>
      </c>
      <c r="K53" s="45">
        <f>E53-J53</f>
        <v>0</v>
      </c>
      <c r="L53" s="9">
        <f>ROUND(E53*D53,2)</f>
        <v>46306.34</v>
      </c>
      <c r="M53" s="9">
        <f>ROUND(I53*D53,2)</f>
        <v>0</v>
      </c>
      <c r="N53" s="9">
        <f>ROUND(J53*D53,2)</f>
        <v>46306.34</v>
      </c>
      <c r="O53" s="158">
        <f>L53-N53</f>
        <v>0</v>
      </c>
    </row>
    <row r="54" spans="1:15" x14ac:dyDescent="0.25">
      <c r="A54" s="149"/>
      <c r="B54" s="150"/>
      <c r="C54" s="151"/>
      <c r="D54" s="152"/>
      <c r="E54" s="152"/>
      <c r="F54" s="153"/>
      <c r="G54" s="36"/>
      <c r="H54" s="159"/>
      <c r="I54" s="12"/>
      <c r="J54" s="10"/>
      <c r="K54" s="45"/>
      <c r="L54" s="11">
        <f>SUM(L53)</f>
        <v>46306.34</v>
      </c>
      <c r="M54" s="11">
        <f>SUM(M53)</f>
        <v>0</v>
      </c>
      <c r="N54" s="11">
        <f>SUM(N53)</f>
        <v>46306.34</v>
      </c>
      <c r="O54" s="141"/>
    </row>
    <row r="55" spans="1:15" x14ac:dyDescent="0.25">
      <c r="A55" s="142">
        <v>6</v>
      </c>
      <c r="B55" s="143" t="s">
        <v>76</v>
      </c>
      <c r="C55" s="144"/>
      <c r="D55" s="145"/>
      <c r="E55" s="143"/>
      <c r="F55" s="146"/>
      <c r="G55" s="42"/>
      <c r="H55" s="43">
        <v>85.18</v>
      </c>
      <c r="I55" s="44"/>
      <c r="J55" s="45"/>
      <c r="K55" s="65"/>
      <c r="L55" s="40"/>
      <c r="M55" s="40"/>
      <c r="N55" s="40"/>
      <c r="O55" s="135">
        <f>SUM(O56:O57)</f>
        <v>0</v>
      </c>
    </row>
    <row r="56" spans="1:15" x14ac:dyDescent="0.25">
      <c r="A56" s="222" t="s">
        <v>77</v>
      </c>
      <c r="B56" s="234" t="s">
        <v>78</v>
      </c>
      <c r="C56" s="224" t="s">
        <v>9</v>
      </c>
      <c r="D56" s="225">
        <v>8.64</v>
      </c>
      <c r="E56" s="225">
        <v>434.97840999999988</v>
      </c>
      <c r="F56" s="226"/>
      <c r="G56" s="225">
        <v>434.97840999999988</v>
      </c>
      <c r="H56" s="179"/>
      <c r="I56" s="232">
        <v>0</v>
      </c>
      <c r="J56" s="233">
        <f>SUM(G56:I56)</f>
        <v>434.97840999999988</v>
      </c>
      <c r="K56" s="45">
        <f>E56-J56</f>
        <v>0</v>
      </c>
      <c r="L56" s="9">
        <f>ROUND(E56*D56,2)</f>
        <v>3758.21</v>
      </c>
      <c r="M56" s="9">
        <f>ROUND(I56*D56,2)</f>
        <v>0</v>
      </c>
      <c r="N56" s="9">
        <f>ROUND(J56*D56,2)</f>
        <v>3758.21</v>
      </c>
      <c r="O56" s="161">
        <f>L56-N56</f>
        <v>0</v>
      </c>
    </row>
    <row r="57" spans="1:15" x14ac:dyDescent="0.25">
      <c r="A57" s="149" t="s">
        <v>79</v>
      </c>
      <c r="B57" s="160" t="s">
        <v>80</v>
      </c>
      <c r="C57" s="151" t="s">
        <v>9</v>
      </c>
      <c r="D57" s="156">
        <v>79.03</v>
      </c>
      <c r="E57" s="156">
        <v>1.6</v>
      </c>
      <c r="F57" s="265"/>
      <c r="G57" s="265"/>
      <c r="H57" s="268"/>
      <c r="I57" s="12">
        <v>1.6</v>
      </c>
      <c r="J57" s="10">
        <f>I57+'[6]1'!J56</f>
        <v>1.6</v>
      </c>
      <c r="K57" s="45">
        <f>E57-J57</f>
        <v>0</v>
      </c>
      <c r="L57" s="9">
        <f>ROUND(E57*D57,2)</f>
        <v>126.45</v>
      </c>
      <c r="M57" s="9">
        <f>ROUND(I57*D57,2)</f>
        <v>126.45</v>
      </c>
      <c r="N57" s="9">
        <f>ROUND(J57*D57,2)</f>
        <v>126.45</v>
      </c>
      <c r="O57" s="269">
        <f>L57-N57</f>
        <v>0</v>
      </c>
    </row>
    <row r="58" spans="1:15" x14ac:dyDescent="0.25">
      <c r="A58" s="149"/>
      <c r="B58" s="160"/>
      <c r="C58" s="151"/>
      <c r="D58" s="152"/>
      <c r="E58" s="152"/>
      <c r="F58" s="153"/>
      <c r="G58" s="153"/>
      <c r="H58" s="159"/>
      <c r="I58" s="12"/>
      <c r="J58" s="10"/>
      <c r="K58" s="45"/>
      <c r="L58" s="11">
        <f>SUM(L56:L57)</f>
        <v>3884.66</v>
      </c>
      <c r="M58" s="11">
        <f>SUM(M56:M57)</f>
        <v>126.45</v>
      </c>
      <c r="N58" s="11">
        <f>SUM(N56:N57)</f>
        <v>3884.66</v>
      </c>
      <c r="O58" s="141"/>
    </row>
    <row r="59" spans="1:15" x14ac:dyDescent="0.25">
      <c r="A59" s="142">
        <v>7</v>
      </c>
      <c r="B59" s="143" t="s">
        <v>81</v>
      </c>
      <c r="C59" s="144"/>
      <c r="D59" s="145"/>
      <c r="E59" s="143"/>
      <c r="F59" s="146"/>
      <c r="G59" s="42"/>
      <c r="H59" s="147"/>
      <c r="I59" s="44"/>
      <c r="J59" s="45"/>
      <c r="K59" s="65"/>
      <c r="L59" s="40"/>
      <c r="M59" s="44"/>
      <c r="N59" s="146"/>
      <c r="O59" s="65">
        <f>SUM(O60:O69)</f>
        <v>1856.1100000000001</v>
      </c>
    </row>
    <row r="60" spans="1:15" ht="25.5" x14ac:dyDescent="0.25">
      <c r="A60" s="149" t="s">
        <v>82</v>
      </c>
      <c r="B60" s="150" t="s">
        <v>83</v>
      </c>
      <c r="C60" s="151" t="s">
        <v>9</v>
      </c>
      <c r="D60" s="156">
        <v>25.05</v>
      </c>
      <c r="E60" s="156">
        <v>236.62999999999997</v>
      </c>
      <c r="F60" s="153"/>
      <c r="G60" s="238">
        <v>236.63</v>
      </c>
      <c r="H60" s="37">
        <v>25.61</v>
      </c>
      <c r="I60" s="238">
        <v>0</v>
      </c>
      <c r="J60" s="230">
        <f>I60+G60</f>
        <v>236.63</v>
      </c>
      <c r="K60" s="45">
        <f t="shared" ref="K60:K69" si="15">E60-J60</f>
        <v>0</v>
      </c>
      <c r="L60" s="9">
        <f t="shared" ref="L60:L69" si="16">ROUND(E60*D60,2)</f>
        <v>5927.58</v>
      </c>
      <c r="M60" s="9">
        <f t="shared" ref="M60:M69" si="17">ROUND(I60*D60,2)</f>
        <v>0</v>
      </c>
      <c r="N60" s="9">
        <f t="shared" ref="N60:N69" si="18">ROUND(J60*D60,2)</f>
        <v>5927.58</v>
      </c>
      <c r="O60" s="158">
        <f t="shared" ref="O60:O69" si="19">L60-N60</f>
        <v>0</v>
      </c>
    </row>
    <row r="61" spans="1:15" ht="25.5" x14ac:dyDescent="0.25">
      <c r="A61" s="149" t="s">
        <v>84</v>
      </c>
      <c r="B61" s="150" t="s">
        <v>85</v>
      </c>
      <c r="C61" s="151" t="s">
        <v>9</v>
      </c>
      <c r="D61" s="156">
        <v>53.24</v>
      </c>
      <c r="E61" s="156">
        <v>205.78</v>
      </c>
      <c r="F61" s="153"/>
      <c r="G61" s="238">
        <v>155.16</v>
      </c>
      <c r="H61" s="37">
        <v>50.68</v>
      </c>
      <c r="I61" s="238">
        <v>50.62</v>
      </c>
      <c r="J61" s="230">
        <f>I61+G61</f>
        <v>205.78</v>
      </c>
      <c r="K61" s="45">
        <f t="shared" si="15"/>
        <v>0</v>
      </c>
      <c r="L61" s="9">
        <f t="shared" si="16"/>
        <v>10955.73</v>
      </c>
      <c r="M61" s="9">
        <f t="shared" si="17"/>
        <v>2695.01</v>
      </c>
      <c r="N61" s="9">
        <f t="shared" si="18"/>
        <v>10955.73</v>
      </c>
      <c r="O61" s="158">
        <f t="shared" si="19"/>
        <v>0</v>
      </c>
    </row>
    <row r="62" spans="1:15" ht="25.5" x14ac:dyDescent="0.25">
      <c r="A62" s="149" t="s">
        <v>86</v>
      </c>
      <c r="B62" s="150" t="s">
        <v>87</v>
      </c>
      <c r="C62" s="151" t="s">
        <v>9</v>
      </c>
      <c r="D62" s="156">
        <v>57.73</v>
      </c>
      <c r="E62" s="156">
        <v>43.45</v>
      </c>
      <c r="F62" s="153"/>
      <c r="G62" s="36"/>
      <c r="H62" s="37">
        <v>32.590000000000003</v>
      </c>
      <c r="I62" s="238">
        <v>43.45</v>
      </c>
      <c r="J62" s="239">
        <f>I62+'[6]1'!J61</f>
        <v>43.45</v>
      </c>
      <c r="K62" s="45">
        <f t="shared" si="15"/>
        <v>0</v>
      </c>
      <c r="L62" s="9">
        <f t="shared" si="16"/>
        <v>2508.37</v>
      </c>
      <c r="M62" s="9">
        <f t="shared" si="17"/>
        <v>2508.37</v>
      </c>
      <c r="N62" s="9">
        <f t="shared" si="18"/>
        <v>2508.37</v>
      </c>
      <c r="O62" s="158">
        <f t="shared" si="19"/>
        <v>0</v>
      </c>
    </row>
    <row r="63" spans="1:15" x14ac:dyDescent="0.25">
      <c r="A63" s="149" t="s">
        <v>88</v>
      </c>
      <c r="B63" s="150" t="s">
        <v>89</v>
      </c>
      <c r="C63" s="151" t="s">
        <v>9</v>
      </c>
      <c r="D63" s="156">
        <v>82.75</v>
      </c>
      <c r="E63" s="156">
        <v>142.88999999999999</v>
      </c>
      <c r="F63" s="153"/>
      <c r="G63" s="36"/>
      <c r="H63" s="37">
        <v>50.09</v>
      </c>
      <c r="I63" s="238">
        <v>142.88999999999999</v>
      </c>
      <c r="J63" s="230">
        <f t="shared" ref="J63:J69" si="20">I63+G63</f>
        <v>142.88999999999999</v>
      </c>
      <c r="K63" s="45">
        <f t="shared" si="15"/>
        <v>0</v>
      </c>
      <c r="L63" s="9">
        <f t="shared" si="16"/>
        <v>11824.15</v>
      </c>
      <c r="M63" s="9">
        <f t="shared" si="17"/>
        <v>11824.15</v>
      </c>
      <c r="N63" s="9">
        <f t="shared" si="18"/>
        <v>11824.15</v>
      </c>
      <c r="O63" s="158">
        <f t="shared" si="19"/>
        <v>0</v>
      </c>
    </row>
    <row r="64" spans="1:15" ht="25.5" x14ac:dyDescent="0.25">
      <c r="A64" s="149" t="s">
        <v>90</v>
      </c>
      <c r="B64" s="150" t="s">
        <v>91</v>
      </c>
      <c r="C64" s="151" t="s">
        <v>24</v>
      </c>
      <c r="D64" s="156">
        <v>21.36</v>
      </c>
      <c r="E64" s="156">
        <v>30</v>
      </c>
      <c r="F64" s="153"/>
      <c r="G64" s="238">
        <v>30</v>
      </c>
      <c r="H64" s="37">
        <v>44.84</v>
      </c>
      <c r="I64" s="238"/>
      <c r="J64" s="230">
        <f t="shared" si="20"/>
        <v>30</v>
      </c>
      <c r="K64" s="45">
        <f>E64-J64</f>
        <v>0</v>
      </c>
      <c r="L64" s="9">
        <f t="shared" si="16"/>
        <v>640.79999999999995</v>
      </c>
      <c r="M64" s="9">
        <f t="shared" si="17"/>
        <v>0</v>
      </c>
      <c r="N64" s="9">
        <f t="shared" si="18"/>
        <v>640.79999999999995</v>
      </c>
      <c r="O64" s="158">
        <f t="shared" si="19"/>
        <v>0</v>
      </c>
    </row>
    <row r="65" spans="1:15" ht="25.5" x14ac:dyDescent="0.25">
      <c r="A65" s="149" t="s">
        <v>92</v>
      </c>
      <c r="B65" s="150" t="s">
        <v>93</v>
      </c>
      <c r="C65" s="151" t="s">
        <v>24</v>
      </c>
      <c r="D65" s="156">
        <v>38.5</v>
      </c>
      <c r="E65" s="156">
        <v>30</v>
      </c>
      <c r="F65" s="265"/>
      <c r="G65" s="265"/>
      <c r="H65" s="268"/>
      <c r="I65" s="238">
        <v>0</v>
      </c>
      <c r="J65" s="230">
        <f t="shared" si="20"/>
        <v>0</v>
      </c>
      <c r="K65" s="45">
        <f t="shared" si="15"/>
        <v>30</v>
      </c>
      <c r="L65" s="9">
        <f t="shared" si="16"/>
        <v>1155</v>
      </c>
      <c r="M65" s="9">
        <f t="shared" si="17"/>
        <v>0</v>
      </c>
      <c r="N65" s="9">
        <f t="shared" si="18"/>
        <v>0</v>
      </c>
      <c r="O65" s="266">
        <f t="shared" si="19"/>
        <v>1155</v>
      </c>
    </row>
    <row r="66" spans="1:15" ht="25.5" x14ac:dyDescent="0.25">
      <c r="A66" s="149" t="s">
        <v>94</v>
      </c>
      <c r="B66" s="150" t="s">
        <v>95</v>
      </c>
      <c r="C66" s="151" t="s">
        <v>9</v>
      </c>
      <c r="D66" s="156">
        <v>38.07</v>
      </c>
      <c r="E66" s="156">
        <v>236.62999999999997</v>
      </c>
      <c r="F66" s="153"/>
      <c r="G66" s="153">
        <v>233.59</v>
      </c>
      <c r="H66" s="159"/>
      <c r="I66" s="156">
        <v>3.04</v>
      </c>
      <c r="J66" s="230">
        <f t="shared" si="20"/>
        <v>236.63</v>
      </c>
      <c r="K66" s="45">
        <f t="shared" si="15"/>
        <v>0</v>
      </c>
      <c r="L66" s="9">
        <f t="shared" si="16"/>
        <v>9008.5</v>
      </c>
      <c r="M66" s="9">
        <f t="shared" si="17"/>
        <v>115.73</v>
      </c>
      <c r="N66" s="9">
        <f t="shared" si="18"/>
        <v>9008.5</v>
      </c>
      <c r="O66" s="158">
        <f t="shared" si="19"/>
        <v>0</v>
      </c>
    </row>
    <row r="67" spans="1:15" x14ac:dyDescent="0.25">
      <c r="A67" s="149" t="s">
        <v>96</v>
      </c>
      <c r="B67" s="150" t="s">
        <v>97</v>
      </c>
      <c r="C67" s="151" t="s">
        <v>24</v>
      </c>
      <c r="D67" s="156">
        <v>5.51</v>
      </c>
      <c r="E67" s="156">
        <v>179.48129999999998</v>
      </c>
      <c r="F67" s="153"/>
      <c r="G67" s="238">
        <v>179.48</v>
      </c>
      <c r="H67" s="159"/>
      <c r="I67" s="238">
        <v>0</v>
      </c>
      <c r="J67" s="230">
        <f t="shared" si="20"/>
        <v>179.48</v>
      </c>
      <c r="K67" s="45">
        <f t="shared" si="15"/>
        <v>1.2999999999863121E-3</v>
      </c>
      <c r="L67" s="9">
        <f t="shared" si="16"/>
        <v>988.94</v>
      </c>
      <c r="M67" s="9">
        <f t="shared" si="17"/>
        <v>0</v>
      </c>
      <c r="N67" s="9">
        <f t="shared" si="18"/>
        <v>988.93</v>
      </c>
      <c r="O67" s="158">
        <f t="shared" si="19"/>
        <v>1.0000000000104592E-2</v>
      </c>
    </row>
    <row r="68" spans="1:15" ht="25.5" x14ac:dyDescent="0.25">
      <c r="A68" s="149" t="s">
        <v>98</v>
      </c>
      <c r="B68" s="162" t="s">
        <v>99</v>
      </c>
      <c r="C68" s="136" t="s">
        <v>24</v>
      </c>
      <c r="D68" s="156">
        <v>30.09</v>
      </c>
      <c r="E68" s="163">
        <v>23.3</v>
      </c>
      <c r="F68" s="153"/>
      <c r="G68" s="36"/>
      <c r="H68" s="37">
        <v>93.08</v>
      </c>
      <c r="I68" s="238">
        <v>0</v>
      </c>
      <c r="J68" s="230">
        <f t="shared" si="20"/>
        <v>0</v>
      </c>
      <c r="K68" s="45">
        <f t="shared" si="15"/>
        <v>23.3</v>
      </c>
      <c r="L68" s="9">
        <f t="shared" si="16"/>
        <v>701.1</v>
      </c>
      <c r="M68" s="9">
        <f t="shared" si="17"/>
        <v>0</v>
      </c>
      <c r="N68" s="9">
        <f t="shared" si="18"/>
        <v>0</v>
      </c>
      <c r="O68" s="158">
        <f t="shared" si="19"/>
        <v>701.1</v>
      </c>
    </row>
    <row r="69" spans="1:15" ht="38.25" x14ac:dyDescent="0.25">
      <c r="A69" s="149" t="s">
        <v>100</v>
      </c>
      <c r="B69" s="162" t="s">
        <v>101</v>
      </c>
      <c r="C69" s="267" t="s">
        <v>9</v>
      </c>
      <c r="D69" s="156">
        <v>72.64</v>
      </c>
      <c r="E69" s="163">
        <v>12.78</v>
      </c>
      <c r="F69" s="265"/>
      <c r="G69" s="36"/>
      <c r="H69" s="37">
        <v>93.08</v>
      </c>
      <c r="I69" s="238">
        <v>12.78</v>
      </c>
      <c r="J69" s="230">
        <f t="shared" si="20"/>
        <v>12.78</v>
      </c>
      <c r="K69" s="45">
        <f t="shared" si="15"/>
        <v>0</v>
      </c>
      <c r="L69" s="9">
        <f t="shared" si="16"/>
        <v>928.34</v>
      </c>
      <c r="M69" s="9">
        <f t="shared" si="17"/>
        <v>928.34</v>
      </c>
      <c r="N69" s="9">
        <f t="shared" si="18"/>
        <v>928.34</v>
      </c>
      <c r="O69" s="266">
        <f t="shared" si="19"/>
        <v>0</v>
      </c>
    </row>
    <row r="70" spans="1:15" x14ac:dyDescent="0.25">
      <c r="A70" s="149"/>
      <c r="B70" s="162"/>
      <c r="C70" s="136"/>
      <c r="D70" s="152"/>
      <c r="E70" s="164"/>
      <c r="F70" s="153"/>
      <c r="G70" s="36"/>
      <c r="H70" s="37"/>
      <c r="I70" s="12"/>
      <c r="J70" s="10"/>
      <c r="K70" s="45"/>
      <c r="L70" s="11">
        <f>SUM(L60:L69)</f>
        <v>44638.509999999987</v>
      </c>
      <c r="M70" s="11">
        <f>SUM(M60:M69)</f>
        <v>18071.599999999999</v>
      </c>
      <c r="N70" s="11">
        <f>SUM(N60:N69)</f>
        <v>42782.399999999987</v>
      </c>
      <c r="O70" s="141"/>
    </row>
    <row r="71" spans="1:15" x14ac:dyDescent="0.25">
      <c r="A71" s="142" t="s">
        <v>102</v>
      </c>
      <c r="B71" s="143" t="s">
        <v>103</v>
      </c>
      <c r="C71" s="144"/>
      <c r="D71" s="145"/>
      <c r="E71" s="143"/>
      <c r="F71" s="146"/>
      <c r="G71" s="42"/>
      <c r="H71" s="43">
        <v>36.479999999999997</v>
      </c>
      <c r="I71" s="44"/>
      <c r="J71" s="45"/>
      <c r="K71" s="165"/>
      <c r="L71" s="40"/>
      <c r="M71" s="40"/>
      <c r="N71" s="40"/>
      <c r="O71" s="155">
        <f>SUM(O73:O91)</f>
        <v>1117.8300000000002</v>
      </c>
    </row>
    <row r="72" spans="1:15" x14ac:dyDescent="0.25">
      <c r="A72" s="166"/>
      <c r="B72" s="167" t="s">
        <v>104</v>
      </c>
      <c r="C72" s="168"/>
      <c r="D72" s="169"/>
      <c r="E72" s="169"/>
      <c r="F72" s="170"/>
      <c r="G72" s="170"/>
      <c r="H72" s="171"/>
      <c r="I72" s="46"/>
      <c r="J72" s="47"/>
      <c r="K72" s="47"/>
      <c r="L72" s="48"/>
      <c r="M72" s="48"/>
      <c r="N72" s="48"/>
      <c r="O72" s="172"/>
    </row>
    <row r="73" spans="1:15" ht="25.5" x14ac:dyDescent="0.25">
      <c r="A73" s="222" t="s">
        <v>105</v>
      </c>
      <c r="B73" s="223" t="s">
        <v>106</v>
      </c>
      <c r="C73" s="224" t="s">
        <v>9</v>
      </c>
      <c r="D73" s="225">
        <v>2.59</v>
      </c>
      <c r="E73" s="225">
        <v>1914.34</v>
      </c>
      <c r="F73" s="226"/>
      <c r="G73" s="235">
        <v>1914.34</v>
      </c>
      <c r="H73" s="179"/>
      <c r="I73" s="240">
        <v>0</v>
      </c>
      <c r="J73" s="230">
        <f>SUM(G73:I73)</f>
        <v>1914.34</v>
      </c>
      <c r="K73" s="45">
        <f t="shared" ref="K73:K90" si="21">E73-J73</f>
        <v>0</v>
      </c>
      <c r="L73" s="9">
        <f t="shared" ref="L73:L81" si="22">ROUND(E73*D73,2)</f>
        <v>4958.1400000000003</v>
      </c>
      <c r="M73" s="9">
        <f t="shared" ref="M73:M81" si="23">ROUND(I73*D73,2)</f>
        <v>0</v>
      </c>
      <c r="N73" s="9">
        <f t="shared" ref="N73:N81" si="24">ROUND(J73*D73,2)</f>
        <v>4958.1400000000003</v>
      </c>
      <c r="O73" s="158">
        <f>L73-N73</f>
        <v>0</v>
      </c>
    </row>
    <row r="74" spans="1:15" ht="38.25" x14ac:dyDescent="0.25">
      <c r="A74" s="222" t="s">
        <v>107</v>
      </c>
      <c r="B74" s="236" t="s">
        <v>108</v>
      </c>
      <c r="C74" s="224" t="s">
        <v>9</v>
      </c>
      <c r="D74" s="225">
        <v>21.24</v>
      </c>
      <c r="E74" s="225">
        <v>679.28</v>
      </c>
      <c r="F74" s="226"/>
      <c r="G74" s="235">
        <v>679.28</v>
      </c>
      <c r="H74" s="179"/>
      <c r="I74" s="240">
        <v>0</v>
      </c>
      <c r="J74" s="230">
        <f>SUM(G74,I74)</f>
        <v>679.28</v>
      </c>
      <c r="K74" s="45">
        <f t="shared" si="21"/>
        <v>0</v>
      </c>
      <c r="L74" s="9">
        <f t="shared" si="22"/>
        <v>14427.91</v>
      </c>
      <c r="M74" s="9">
        <f t="shared" si="23"/>
        <v>0</v>
      </c>
      <c r="N74" s="9">
        <f t="shared" si="24"/>
        <v>14427.91</v>
      </c>
      <c r="O74" s="158">
        <f>L74-N74</f>
        <v>0</v>
      </c>
    </row>
    <row r="75" spans="1:15" ht="38.25" x14ac:dyDescent="0.25">
      <c r="A75" s="222" t="s">
        <v>109</v>
      </c>
      <c r="B75" s="223" t="s">
        <v>110</v>
      </c>
      <c r="C75" s="224" t="s">
        <v>9</v>
      </c>
      <c r="D75" s="225">
        <v>17.37</v>
      </c>
      <c r="E75" s="225">
        <v>209.40716000000003</v>
      </c>
      <c r="F75" s="226"/>
      <c r="G75" s="225">
        <v>209.40716000000003</v>
      </c>
      <c r="H75" s="231">
        <v>589.54999999999995</v>
      </c>
      <c r="I75" s="240">
        <v>0</v>
      </c>
      <c r="J75" s="230">
        <f t="shared" ref="J75:J81" si="25">SUM(G75,I75)</f>
        <v>209.40716000000003</v>
      </c>
      <c r="K75" s="45">
        <f t="shared" si="21"/>
        <v>0</v>
      </c>
      <c r="L75" s="9">
        <f t="shared" si="22"/>
        <v>3637.4</v>
      </c>
      <c r="M75" s="9">
        <f t="shared" si="23"/>
        <v>0</v>
      </c>
      <c r="N75" s="9">
        <f t="shared" si="24"/>
        <v>3637.4</v>
      </c>
      <c r="O75" s="158">
        <f t="shared" ref="O75:O91" si="26">L75-N75</f>
        <v>0</v>
      </c>
    </row>
    <row r="76" spans="1:15" ht="38.25" x14ac:dyDescent="0.25">
      <c r="A76" s="149" t="s">
        <v>111</v>
      </c>
      <c r="B76" s="150" t="s">
        <v>112</v>
      </c>
      <c r="C76" s="151" t="s">
        <v>9</v>
      </c>
      <c r="D76" s="156">
        <v>44.65</v>
      </c>
      <c r="E76" s="156">
        <v>209.40716000000003</v>
      </c>
      <c r="F76" s="153"/>
      <c r="G76" s="240">
        <v>197.82</v>
      </c>
      <c r="H76" s="37">
        <v>550.77</v>
      </c>
      <c r="I76" s="240">
        <f>E76-G76</f>
        <v>11.58716000000004</v>
      </c>
      <c r="J76" s="230">
        <f t="shared" si="25"/>
        <v>209.40716000000003</v>
      </c>
      <c r="K76" s="45">
        <f t="shared" si="21"/>
        <v>0</v>
      </c>
      <c r="L76" s="9">
        <f t="shared" si="22"/>
        <v>9350.0300000000007</v>
      </c>
      <c r="M76" s="9">
        <f t="shared" si="23"/>
        <v>517.37</v>
      </c>
      <c r="N76" s="9">
        <f t="shared" si="24"/>
        <v>9350.0300000000007</v>
      </c>
      <c r="O76" s="158">
        <f t="shared" si="26"/>
        <v>0</v>
      </c>
    </row>
    <row r="77" spans="1:15" x14ac:dyDescent="0.25">
      <c r="A77" s="149" t="s">
        <v>113</v>
      </c>
      <c r="B77" s="150" t="s">
        <v>114</v>
      </c>
      <c r="C77" s="151" t="s">
        <v>9</v>
      </c>
      <c r="D77" s="156">
        <v>9.8000000000000007</v>
      </c>
      <c r="E77" s="156">
        <v>510.68451000000005</v>
      </c>
      <c r="F77" s="153"/>
      <c r="G77" s="238">
        <v>510.68</v>
      </c>
      <c r="H77" s="37">
        <v>458.87</v>
      </c>
      <c r="I77" s="240">
        <f>E77-G77</f>
        <v>4.5100000000388718E-3</v>
      </c>
      <c r="J77" s="230">
        <f t="shared" si="25"/>
        <v>510.68451000000005</v>
      </c>
      <c r="K77" s="45">
        <f t="shared" si="21"/>
        <v>0</v>
      </c>
      <c r="L77" s="9">
        <f t="shared" si="22"/>
        <v>5004.71</v>
      </c>
      <c r="M77" s="9">
        <f t="shared" si="23"/>
        <v>0.04</v>
      </c>
      <c r="N77" s="9">
        <f t="shared" si="24"/>
        <v>5004.71</v>
      </c>
      <c r="O77" s="158">
        <f t="shared" si="26"/>
        <v>0</v>
      </c>
    </row>
    <row r="78" spans="1:15" x14ac:dyDescent="0.25">
      <c r="A78" s="149" t="s">
        <v>115</v>
      </c>
      <c r="B78" s="150" t="s">
        <v>116</v>
      </c>
      <c r="C78" s="151" t="s">
        <v>9</v>
      </c>
      <c r="D78" s="156">
        <v>10.93</v>
      </c>
      <c r="E78" s="156">
        <v>510.68451000000005</v>
      </c>
      <c r="F78" s="153"/>
      <c r="G78" s="238">
        <v>510.68</v>
      </c>
      <c r="H78" s="37">
        <v>497.63</v>
      </c>
      <c r="I78" s="240">
        <f>E78-G78</f>
        <v>4.5100000000388718E-3</v>
      </c>
      <c r="J78" s="230">
        <f t="shared" si="25"/>
        <v>510.68451000000005</v>
      </c>
      <c r="K78" s="45">
        <f t="shared" si="21"/>
        <v>0</v>
      </c>
      <c r="L78" s="9">
        <f t="shared" si="22"/>
        <v>5581.78</v>
      </c>
      <c r="M78" s="9">
        <f t="shared" si="23"/>
        <v>0.05</v>
      </c>
      <c r="N78" s="9">
        <f t="shared" si="24"/>
        <v>5581.78</v>
      </c>
      <c r="O78" s="158">
        <f t="shared" si="26"/>
        <v>0</v>
      </c>
    </row>
    <row r="79" spans="1:15" ht="25.5" x14ac:dyDescent="0.25">
      <c r="A79" s="149" t="s">
        <v>117</v>
      </c>
      <c r="B79" s="150" t="s">
        <v>118</v>
      </c>
      <c r="C79" s="151" t="s">
        <v>24</v>
      </c>
      <c r="D79" s="156">
        <v>83.06</v>
      </c>
      <c r="E79" s="156">
        <v>32.950000000000003</v>
      </c>
      <c r="F79" s="153"/>
      <c r="G79" s="173"/>
      <c r="H79" s="159"/>
      <c r="I79" s="238">
        <v>32.950000000000003</v>
      </c>
      <c r="J79" s="230">
        <f t="shared" si="25"/>
        <v>32.950000000000003</v>
      </c>
      <c r="K79" s="45">
        <f t="shared" si="21"/>
        <v>0</v>
      </c>
      <c r="L79" s="9">
        <f t="shared" si="22"/>
        <v>2736.83</v>
      </c>
      <c r="M79" s="9">
        <f t="shared" si="23"/>
        <v>2736.83</v>
      </c>
      <c r="N79" s="9">
        <f t="shared" si="24"/>
        <v>2736.83</v>
      </c>
      <c r="O79" s="158">
        <f t="shared" si="26"/>
        <v>0</v>
      </c>
    </row>
    <row r="80" spans="1:15" ht="25.5" x14ac:dyDescent="0.25">
      <c r="A80" s="149" t="s">
        <v>119</v>
      </c>
      <c r="B80" s="150" t="s">
        <v>120</v>
      </c>
      <c r="C80" s="151" t="s">
        <v>9</v>
      </c>
      <c r="D80" s="156">
        <v>19.149999999999999</v>
      </c>
      <c r="E80" s="156">
        <v>528.64638450000007</v>
      </c>
      <c r="F80" s="153"/>
      <c r="G80" s="156">
        <v>488.52</v>
      </c>
      <c r="H80" s="159"/>
      <c r="I80" s="240">
        <f>E80-G80</f>
        <v>40.126384500000086</v>
      </c>
      <c r="J80" s="230">
        <f t="shared" si="25"/>
        <v>528.64638450000007</v>
      </c>
      <c r="K80" s="45">
        <f t="shared" si="21"/>
        <v>0</v>
      </c>
      <c r="L80" s="9">
        <f t="shared" si="22"/>
        <v>10123.58</v>
      </c>
      <c r="M80" s="9">
        <f t="shared" si="23"/>
        <v>768.42</v>
      </c>
      <c r="N80" s="9">
        <f t="shared" si="24"/>
        <v>10123.58</v>
      </c>
      <c r="O80" s="158">
        <f t="shared" si="26"/>
        <v>0</v>
      </c>
    </row>
    <row r="81" spans="1:15" ht="25.5" x14ac:dyDescent="0.25">
      <c r="A81" s="149" t="s">
        <v>121</v>
      </c>
      <c r="B81" s="160" t="s">
        <v>122</v>
      </c>
      <c r="C81" s="151" t="s">
        <v>9</v>
      </c>
      <c r="D81" s="156">
        <v>6.56</v>
      </c>
      <c r="E81" s="156">
        <v>340.8</v>
      </c>
      <c r="F81" s="153"/>
      <c r="G81" s="173"/>
      <c r="H81" s="159"/>
      <c r="I81" s="12">
        <f>340.8/2</f>
        <v>170.4</v>
      </c>
      <c r="J81" s="230">
        <f t="shared" si="25"/>
        <v>170.4</v>
      </c>
      <c r="K81" s="45">
        <f t="shared" si="21"/>
        <v>170.4</v>
      </c>
      <c r="L81" s="9">
        <f t="shared" si="22"/>
        <v>2235.65</v>
      </c>
      <c r="M81" s="9">
        <f t="shared" si="23"/>
        <v>1117.82</v>
      </c>
      <c r="N81" s="9">
        <f t="shared" si="24"/>
        <v>1117.82</v>
      </c>
      <c r="O81" s="158">
        <f t="shared" si="26"/>
        <v>1117.8300000000002</v>
      </c>
    </row>
    <row r="82" spans="1:15" s="13" customFormat="1" x14ac:dyDescent="0.25">
      <c r="A82" s="166"/>
      <c r="B82" s="174" t="s">
        <v>123</v>
      </c>
      <c r="C82" s="168"/>
      <c r="D82" s="169"/>
      <c r="E82" s="169"/>
      <c r="F82" s="175"/>
      <c r="G82" s="49"/>
      <c r="H82" s="50">
        <v>4.3499999999999996</v>
      </c>
      <c r="I82" s="51"/>
      <c r="J82" s="52"/>
      <c r="K82" s="47"/>
      <c r="L82" s="53"/>
      <c r="M82" s="53"/>
      <c r="N82" s="53"/>
      <c r="O82" s="176"/>
    </row>
    <row r="83" spans="1:15" ht="25.5" x14ac:dyDescent="0.25">
      <c r="A83" s="149" t="s">
        <v>124</v>
      </c>
      <c r="B83" s="162" t="s">
        <v>125</v>
      </c>
      <c r="C83" s="151" t="s">
        <v>9</v>
      </c>
      <c r="D83" s="156">
        <v>4.18</v>
      </c>
      <c r="E83" s="156">
        <v>229.95</v>
      </c>
      <c r="F83" s="153"/>
      <c r="G83" s="12">
        <v>229.95</v>
      </c>
      <c r="H83" s="37">
        <v>19.41</v>
      </c>
      <c r="I83" s="12"/>
      <c r="J83" s="230">
        <f>SUM(G83,I83)</f>
        <v>229.95</v>
      </c>
      <c r="K83" s="45">
        <f t="shared" si="21"/>
        <v>0</v>
      </c>
      <c r="L83" s="9">
        <f>ROUND(E83*D83,2)</f>
        <v>961.19</v>
      </c>
      <c r="M83" s="9">
        <f>ROUND(I83*D83,2)</f>
        <v>0</v>
      </c>
      <c r="N83" s="9">
        <f>ROUND(J83*D83,2)</f>
        <v>961.19</v>
      </c>
      <c r="O83" s="158">
        <f t="shared" si="26"/>
        <v>0</v>
      </c>
    </row>
    <row r="84" spans="1:15" ht="38.25" x14ac:dyDescent="0.25">
      <c r="A84" s="149" t="s">
        <v>126</v>
      </c>
      <c r="B84" s="150" t="s">
        <v>127</v>
      </c>
      <c r="C84" s="151" t="s">
        <v>9</v>
      </c>
      <c r="D84" s="156">
        <v>22.32</v>
      </c>
      <c r="E84" s="156">
        <v>229.95</v>
      </c>
      <c r="F84" s="153"/>
      <c r="G84" s="12">
        <v>229.95</v>
      </c>
      <c r="H84" s="37">
        <v>17.43</v>
      </c>
      <c r="I84" s="12"/>
      <c r="J84" s="230">
        <f>SUM(G84,I84)</f>
        <v>229.95</v>
      </c>
      <c r="K84" s="45">
        <f t="shared" si="21"/>
        <v>0</v>
      </c>
      <c r="L84" s="9">
        <f>ROUND(E84*D84,2)</f>
        <v>5132.4799999999996</v>
      </c>
      <c r="M84" s="9">
        <f>ROUND(I84*D84,2)</f>
        <v>0</v>
      </c>
      <c r="N84" s="9">
        <f>ROUND(J84*D84,2)</f>
        <v>5132.4799999999996</v>
      </c>
      <c r="O84" s="158">
        <f t="shared" si="26"/>
        <v>0</v>
      </c>
    </row>
    <row r="85" spans="1:15" x14ac:dyDescent="0.25">
      <c r="A85" s="149" t="s">
        <v>128</v>
      </c>
      <c r="B85" s="150" t="s">
        <v>129</v>
      </c>
      <c r="C85" s="151" t="s">
        <v>9</v>
      </c>
      <c r="D85" s="156">
        <v>17.68</v>
      </c>
      <c r="E85" s="156">
        <v>236.62999999999997</v>
      </c>
      <c r="F85" s="153"/>
      <c r="G85" s="156">
        <v>236.62999999999997</v>
      </c>
      <c r="H85" s="37">
        <v>28.65</v>
      </c>
      <c r="I85" s="156">
        <v>0</v>
      </c>
      <c r="J85" s="230">
        <f>SUM(G85,I85)</f>
        <v>236.62999999999997</v>
      </c>
      <c r="K85" s="45">
        <f t="shared" si="21"/>
        <v>0</v>
      </c>
      <c r="L85" s="9">
        <f>ROUND(E85*D85,2)</f>
        <v>4183.62</v>
      </c>
      <c r="M85" s="9">
        <f>ROUND(I85*D85,2)</f>
        <v>0</v>
      </c>
      <c r="N85" s="9">
        <f>ROUND(J85*D85,2)</f>
        <v>4183.62</v>
      </c>
      <c r="O85" s="158">
        <f>L85-N85</f>
        <v>0</v>
      </c>
    </row>
    <row r="86" spans="1:15" x14ac:dyDescent="0.25">
      <c r="A86" s="149" t="s">
        <v>130</v>
      </c>
      <c r="B86" s="150" t="s">
        <v>131</v>
      </c>
      <c r="C86" s="151" t="s">
        <v>9</v>
      </c>
      <c r="D86" s="156">
        <v>9.35</v>
      </c>
      <c r="E86" s="156">
        <v>236.62999999999997</v>
      </c>
      <c r="F86" s="153"/>
      <c r="G86" s="156">
        <v>236.62999999999997</v>
      </c>
      <c r="H86" s="37">
        <v>45.38</v>
      </c>
      <c r="I86" s="156"/>
      <c r="J86" s="230">
        <f>SUM(G86,I86)</f>
        <v>236.62999999999997</v>
      </c>
      <c r="K86" s="45">
        <f t="shared" si="21"/>
        <v>0</v>
      </c>
      <c r="L86" s="9">
        <f>ROUND(E86*D86,2)</f>
        <v>2212.4899999999998</v>
      </c>
      <c r="M86" s="9">
        <f>ROUND(I86*D86,2)</f>
        <v>0</v>
      </c>
      <c r="N86" s="9">
        <f t="shared" ref="N86:N87" si="27">ROUND(J86*D86,2)</f>
        <v>2212.4899999999998</v>
      </c>
      <c r="O86" s="158">
        <f>L86-N86</f>
        <v>0</v>
      </c>
    </row>
    <row r="87" spans="1:15" x14ac:dyDescent="0.25">
      <c r="A87" s="149" t="s">
        <v>132</v>
      </c>
      <c r="B87" s="160" t="s">
        <v>133</v>
      </c>
      <c r="C87" s="151" t="s">
        <v>9</v>
      </c>
      <c r="D87" s="156">
        <v>25.91</v>
      </c>
      <c r="E87" s="156">
        <v>6.68</v>
      </c>
      <c r="F87" s="265"/>
      <c r="G87" s="265"/>
      <c r="H87" s="268"/>
      <c r="I87" s="12">
        <v>6.68</v>
      </c>
      <c r="J87" s="230">
        <f>SUM(G87,I87)</f>
        <v>6.68</v>
      </c>
      <c r="K87" s="45">
        <f t="shared" si="21"/>
        <v>0</v>
      </c>
      <c r="L87" s="9">
        <f>ROUND(E87*D87,2)</f>
        <v>173.08</v>
      </c>
      <c r="M87" s="9">
        <f>ROUND(I87*D87,2)</f>
        <v>173.08</v>
      </c>
      <c r="N87" s="9">
        <f t="shared" si="27"/>
        <v>173.08</v>
      </c>
      <c r="O87" s="266">
        <f t="shared" si="26"/>
        <v>0</v>
      </c>
    </row>
    <row r="88" spans="1:15" s="13" customFormat="1" x14ac:dyDescent="0.25">
      <c r="A88" s="166"/>
      <c r="B88" s="174" t="s">
        <v>134</v>
      </c>
      <c r="C88" s="168"/>
      <c r="D88" s="169"/>
      <c r="E88" s="169"/>
      <c r="F88" s="175"/>
      <c r="G88" s="175"/>
      <c r="H88" s="177"/>
      <c r="I88" s="51"/>
      <c r="J88" s="52"/>
      <c r="K88" s="47"/>
      <c r="L88" s="53"/>
      <c r="M88" s="53"/>
      <c r="N88" s="53"/>
      <c r="O88" s="158"/>
    </row>
    <row r="89" spans="1:15" ht="38.25" x14ac:dyDescent="0.25">
      <c r="A89" s="149" t="s">
        <v>135</v>
      </c>
      <c r="B89" s="150" t="s">
        <v>136</v>
      </c>
      <c r="C89" s="151" t="s">
        <v>9</v>
      </c>
      <c r="D89" s="156">
        <v>4.34</v>
      </c>
      <c r="E89" s="156">
        <v>174.56</v>
      </c>
      <c r="F89" s="153"/>
      <c r="G89" s="238">
        <v>174.56</v>
      </c>
      <c r="H89" s="159"/>
      <c r="I89" s="238"/>
      <c r="J89" s="230">
        <f>SUM(G89,I89)</f>
        <v>174.56</v>
      </c>
      <c r="K89" s="45">
        <f t="shared" si="21"/>
        <v>0</v>
      </c>
      <c r="L89" s="9">
        <f>ROUND(E89*D89,2)</f>
        <v>757.59</v>
      </c>
      <c r="M89" s="9">
        <f>ROUND(I89*D89,2)</f>
        <v>0</v>
      </c>
      <c r="N89" s="9">
        <f>ROUND(J89*D89,2)</f>
        <v>757.59</v>
      </c>
      <c r="O89" s="158">
        <f t="shared" si="26"/>
        <v>0</v>
      </c>
    </row>
    <row r="90" spans="1:15" ht="38.25" x14ac:dyDescent="0.25">
      <c r="A90" s="149" t="s">
        <v>137</v>
      </c>
      <c r="B90" s="150" t="s">
        <v>138</v>
      </c>
      <c r="C90" s="151" t="s">
        <v>9</v>
      </c>
      <c r="D90" s="156">
        <v>22.42</v>
      </c>
      <c r="E90" s="156">
        <v>174.56</v>
      </c>
      <c r="F90" s="153"/>
      <c r="G90" s="238">
        <v>174.56</v>
      </c>
      <c r="H90" s="241">
        <v>16.16</v>
      </c>
      <c r="I90" s="238"/>
      <c r="J90" s="230">
        <f t="shared" ref="J90:J91" si="28">SUM(G90,I90)</f>
        <v>174.56</v>
      </c>
      <c r="K90" s="45">
        <f t="shared" si="21"/>
        <v>0</v>
      </c>
      <c r="L90" s="9">
        <f>ROUND(E90*D90,2)</f>
        <v>3913.64</v>
      </c>
      <c r="M90" s="9">
        <f>ROUND(I90*D90,2)</f>
        <v>0</v>
      </c>
      <c r="N90" s="9">
        <f>ROUND(J90*D90,2)</f>
        <v>3913.64</v>
      </c>
      <c r="O90" s="158">
        <f t="shared" si="26"/>
        <v>0</v>
      </c>
    </row>
    <row r="91" spans="1:15" ht="25.5" x14ac:dyDescent="0.25">
      <c r="A91" s="149" t="s">
        <v>139</v>
      </c>
      <c r="B91" s="150" t="s">
        <v>140</v>
      </c>
      <c r="C91" s="151" t="s">
        <v>9</v>
      </c>
      <c r="D91" s="156">
        <v>15.6</v>
      </c>
      <c r="E91" s="156">
        <v>174.56</v>
      </c>
      <c r="F91" s="153"/>
      <c r="G91" s="157"/>
      <c r="H91" s="241"/>
      <c r="I91" s="238">
        <v>174.56</v>
      </c>
      <c r="J91" s="230">
        <f t="shared" si="28"/>
        <v>174.56</v>
      </c>
      <c r="K91" s="45">
        <f>E91</f>
        <v>174.56</v>
      </c>
      <c r="L91" s="9">
        <f>ROUND(E91*D91,2)</f>
        <v>2723.14</v>
      </c>
      <c r="M91" s="9">
        <f>ROUND(I91*D91,2)</f>
        <v>2723.14</v>
      </c>
      <c r="N91" s="9">
        <f>ROUND(J91*D91,2)</f>
        <v>2723.14</v>
      </c>
      <c r="O91" s="158">
        <f t="shared" si="26"/>
        <v>0</v>
      </c>
    </row>
    <row r="92" spans="1:15" x14ac:dyDescent="0.25">
      <c r="A92" s="149"/>
      <c r="B92" s="150"/>
      <c r="C92" s="151"/>
      <c r="D92" s="152"/>
      <c r="E92" s="152"/>
      <c r="F92" s="153"/>
      <c r="G92" s="36"/>
      <c r="H92" s="37"/>
      <c r="I92" s="12"/>
      <c r="J92" s="10"/>
      <c r="K92" s="45"/>
      <c r="L92" s="11">
        <f>SUM(L73:L91)</f>
        <v>78113.260000000009</v>
      </c>
      <c r="M92" s="11">
        <f>SUM(M73:M91)</f>
        <v>8036.75</v>
      </c>
      <c r="N92" s="11">
        <f>SUM(N73:N91)</f>
        <v>76995.430000000008</v>
      </c>
      <c r="O92" s="141"/>
    </row>
    <row r="93" spans="1:15" x14ac:dyDescent="0.25">
      <c r="A93" s="178" t="s">
        <v>141</v>
      </c>
      <c r="B93" s="143" t="s">
        <v>142</v>
      </c>
      <c r="C93" s="144"/>
      <c r="D93" s="145"/>
      <c r="E93" s="143"/>
      <c r="F93" s="146"/>
      <c r="G93" s="42"/>
      <c r="H93" s="43">
        <v>44.92</v>
      </c>
      <c r="I93" s="44"/>
      <c r="J93" s="45"/>
      <c r="K93" s="65"/>
      <c r="L93" s="40"/>
      <c r="M93" s="40"/>
      <c r="N93" s="40"/>
      <c r="O93" s="65">
        <f>SUM(O95:O112)</f>
        <v>5584.52</v>
      </c>
    </row>
    <row r="94" spans="1:15" x14ac:dyDescent="0.25">
      <c r="A94" s="166"/>
      <c r="B94" s="167" t="s">
        <v>143</v>
      </c>
      <c r="C94" s="168"/>
      <c r="D94" s="169"/>
      <c r="E94" s="169"/>
      <c r="F94" s="170"/>
      <c r="G94" s="54"/>
      <c r="H94" s="55">
        <v>42.63</v>
      </c>
      <c r="I94" s="46"/>
      <c r="J94" s="47"/>
      <c r="K94" s="47"/>
      <c r="L94" s="48"/>
      <c r="M94" s="48"/>
      <c r="N94" s="48"/>
      <c r="O94" s="172"/>
    </row>
    <row r="95" spans="1:15" ht="25.5" x14ac:dyDescent="0.25">
      <c r="A95" s="149" t="s">
        <v>144</v>
      </c>
      <c r="B95" s="162" t="s">
        <v>145</v>
      </c>
      <c r="C95" s="151" t="s">
        <v>146</v>
      </c>
      <c r="D95" s="156">
        <v>391.95</v>
      </c>
      <c r="E95" s="156">
        <v>6</v>
      </c>
      <c r="F95" s="153"/>
      <c r="G95" s="238">
        <v>6</v>
      </c>
      <c r="H95" s="241">
        <v>15.96</v>
      </c>
      <c r="I95" s="238"/>
      <c r="J95" s="230">
        <f>SUM(G95,I95)</f>
        <v>6</v>
      </c>
      <c r="K95" s="45">
        <f t="shared" ref="K95:K112" si="29">E95-J95</f>
        <v>0</v>
      </c>
      <c r="L95" s="9">
        <f t="shared" ref="L95:L101" si="30">ROUND(E95*D95,2)</f>
        <v>2351.6999999999998</v>
      </c>
      <c r="M95" s="9">
        <f t="shared" ref="M95:M101" si="31">ROUND(I95*D95,2)</f>
        <v>0</v>
      </c>
      <c r="N95" s="9">
        <f t="shared" ref="N95:N101" si="32">ROUND(J95*D95,2)</f>
        <v>2351.6999999999998</v>
      </c>
      <c r="O95" s="158">
        <f t="shared" ref="O95:O112" si="33">L95-N95</f>
        <v>0</v>
      </c>
    </row>
    <row r="96" spans="1:15" ht="25.5" x14ac:dyDescent="0.25">
      <c r="A96" s="149" t="s">
        <v>147</v>
      </c>
      <c r="B96" s="150" t="s">
        <v>148</v>
      </c>
      <c r="C96" s="151" t="s">
        <v>146</v>
      </c>
      <c r="D96" s="156">
        <v>375.68</v>
      </c>
      <c r="E96" s="156">
        <v>12</v>
      </c>
      <c r="F96" s="153"/>
      <c r="G96" s="238">
        <v>12</v>
      </c>
      <c r="H96" s="241">
        <v>51.17</v>
      </c>
      <c r="I96" s="238"/>
      <c r="J96" s="230">
        <f t="shared" ref="J96:J112" si="34">SUM(G96,I96)</f>
        <v>12</v>
      </c>
      <c r="K96" s="45">
        <f t="shared" si="29"/>
        <v>0</v>
      </c>
      <c r="L96" s="9">
        <f t="shared" si="30"/>
        <v>4508.16</v>
      </c>
      <c r="M96" s="9">
        <f t="shared" si="31"/>
        <v>0</v>
      </c>
      <c r="N96" s="9">
        <f t="shared" si="32"/>
        <v>4508.16</v>
      </c>
      <c r="O96" s="158">
        <f t="shared" si="33"/>
        <v>0</v>
      </c>
    </row>
    <row r="97" spans="1:15" ht="25.5" x14ac:dyDescent="0.25">
      <c r="A97" s="149" t="s">
        <v>149</v>
      </c>
      <c r="B97" s="150" t="s">
        <v>150</v>
      </c>
      <c r="C97" s="151" t="s">
        <v>146</v>
      </c>
      <c r="D97" s="156">
        <v>331.93</v>
      </c>
      <c r="E97" s="156">
        <v>1</v>
      </c>
      <c r="F97" s="265"/>
      <c r="G97" s="238"/>
      <c r="H97" s="268"/>
      <c r="I97" s="238">
        <v>1</v>
      </c>
      <c r="J97" s="230">
        <f t="shared" si="34"/>
        <v>1</v>
      </c>
      <c r="K97" s="45">
        <f t="shared" si="29"/>
        <v>0</v>
      </c>
      <c r="L97" s="9">
        <f t="shared" si="30"/>
        <v>331.93</v>
      </c>
      <c r="M97" s="9">
        <f t="shared" si="31"/>
        <v>331.93</v>
      </c>
      <c r="N97" s="9">
        <f t="shared" si="32"/>
        <v>331.93</v>
      </c>
      <c r="O97" s="266">
        <f t="shared" si="33"/>
        <v>0</v>
      </c>
    </row>
    <row r="98" spans="1:15" ht="25.5" x14ac:dyDescent="0.25">
      <c r="A98" s="149" t="s">
        <v>151</v>
      </c>
      <c r="B98" s="150" t="s">
        <v>152</v>
      </c>
      <c r="C98" s="151" t="s">
        <v>146</v>
      </c>
      <c r="D98" s="156">
        <v>64.819999999999993</v>
      </c>
      <c r="E98" s="156">
        <v>22</v>
      </c>
      <c r="F98" s="153"/>
      <c r="G98" s="238">
        <v>18</v>
      </c>
      <c r="H98" s="159"/>
      <c r="I98" s="238">
        <v>4</v>
      </c>
      <c r="J98" s="230">
        <f t="shared" si="34"/>
        <v>22</v>
      </c>
      <c r="K98" s="45">
        <f t="shared" si="29"/>
        <v>0</v>
      </c>
      <c r="L98" s="9">
        <f t="shared" si="30"/>
        <v>1426.04</v>
      </c>
      <c r="M98" s="9">
        <f t="shared" si="31"/>
        <v>259.27999999999997</v>
      </c>
      <c r="N98" s="9">
        <f t="shared" si="32"/>
        <v>1426.04</v>
      </c>
      <c r="O98" s="158">
        <f t="shared" si="33"/>
        <v>0</v>
      </c>
    </row>
    <row r="99" spans="1:15" x14ac:dyDescent="0.25">
      <c r="A99" s="149" t="s">
        <v>153</v>
      </c>
      <c r="B99" s="150" t="s">
        <v>154</v>
      </c>
      <c r="C99" s="151" t="s">
        <v>146</v>
      </c>
      <c r="D99" s="156">
        <v>773.5</v>
      </c>
      <c r="E99" s="156">
        <v>2</v>
      </c>
      <c r="F99" s="153"/>
      <c r="G99" s="153"/>
      <c r="H99" s="179"/>
      <c r="I99" s="238">
        <v>2</v>
      </c>
      <c r="J99" s="230">
        <f t="shared" si="34"/>
        <v>2</v>
      </c>
      <c r="K99" s="45">
        <f t="shared" si="29"/>
        <v>0</v>
      </c>
      <c r="L99" s="9">
        <f t="shared" si="30"/>
        <v>1547</v>
      </c>
      <c r="M99" s="9">
        <f t="shared" si="31"/>
        <v>1547</v>
      </c>
      <c r="N99" s="9">
        <f t="shared" si="32"/>
        <v>1547</v>
      </c>
      <c r="O99" s="158">
        <f t="shared" si="33"/>
        <v>0</v>
      </c>
    </row>
    <row r="100" spans="1:15" ht="25.5" x14ac:dyDescent="0.25">
      <c r="A100" s="149" t="s">
        <v>155</v>
      </c>
      <c r="B100" s="150" t="s">
        <v>156</v>
      </c>
      <c r="C100" s="151" t="s">
        <v>146</v>
      </c>
      <c r="D100" s="156">
        <v>443.63</v>
      </c>
      <c r="E100" s="156">
        <v>1</v>
      </c>
      <c r="F100" s="153"/>
      <c r="G100" s="157"/>
      <c r="H100" s="241">
        <v>4.18</v>
      </c>
      <c r="I100" s="238">
        <v>1</v>
      </c>
      <c r="J100" s="230">
        <f t="shared" si="34"/>
        <v>1</v>
      </c>
      <c r="K100" s="45">
        <f t="shared" si="29"/>
        <v>0</v>
      </c>
      <c r="L100" s="9">
        <f t="shared" si="30"/>
        <v>443.63</v>
      </c>
      <c r="M100" s="9">
        <f t="shared" si="31"/>
        <v>443.63</v>
      </c>
      <c r="N100" s="9">
        <f t="shared" si="32"/>
        <v>443.63</v>
      </c>
      <c r="O100" s="158">
        <f t="shared" si="33"/>
        <v>0</v>
      </c>
    </row>
    <row r="101" spans="1:15" ht="25.5" x14ac:dyDescent="0.25">
      <c r="A101" s="149" t="s">
        <v>157</v>
      </c>
      <c r="B101" s="150" t="s">
        <v>158</v>
      </c>
      <c r="C101" s="151" t="s">
        <v>9</v>
      </c>
      <c r="D101" s="156">
        <v>17.5</v>
      </c>
      <c r="E101" s="156">
        <v>122.85</v>
      </c>
      <c r="F101" s="153"/>
      <c r="G101" s="157"/>
      <c r="H101" s="241">
        <v>6.15</v>
      </c>
      <c r="I101" s="238">
        <v>122.85</v>
      </c>
      <c r="J101" s="230">
        <f t="shared" si="34"/>
        <v>122.85</v>
      </c>
      <c r="K101" s="45">
        <f t="shared" si="29"/>
        <v>0</v>
      </c>
      <c r="L101" s="9">
        <f t="shared" si="30"/>
        <v>2149.88</v>
      </c>
      <c r="M101" s="9">
        <f t="shared" si="31"/>
        <v>2149.88</v>
      </c>
      <c r="N101" s="9">
        <f t="shared" si="32"/>
        <v>2149.88</v>
      </c>
      <c r="O101" s="158">
        <f t="shared" si="33"/>
        <v>0</v>
      </c>
    </row>
    <row r="102" spans="1:15" x14ac:dyDescent="0.25">
      <c r="A102" s="166"/>
      <c r="B102" s="167" t="s">
        <v>159</v>
      </c>
      <c r="C102" s="168"/>
      <c r="D102" s="169"/>
      <c r="E102" s="169"/>
      <c r="F102" s="170"/>
      <c r="G102" s="54"/>
      <c r="H102" s="55">
        <v>10.71</v>
      </c>
      <c r="I102" s="46"/>
      <c r="J102" s="47"/>
      <c r="K102" s="47"/>
      <c r="L102" s="48"/>
      <c r="M102" s="48"/>
      <c r="N102" s="48"/>
      <c r="O102" s="172"/>
    </row>
    <row r="103" spans="1:15" ht="25.5" x14ac:dyDescent="0.25">
      <c r="A103" s="149" t="s">
        <v>160</v>
      </c>
      <c r="B103" s="150" t="s">
        <v>161</v>
      </c>
      <c r="C103" s="151" t="s">
        <v>9</v>
      </c>
      <c r="D103" s="156">
        <v>537.63</v>
      </c>
      <c r="E103" s="156">
        <v>28.36</v>
      </c>
      <c r="F103" s="153"/>
      <c r="G103" s="238">
        <v>28.36</v>
      </c>
      <c r="H103" s="241">
        <v>5.63</v>
      </c>
      <c r="I103" s="238">
        <v>0</v>
      </c>
      <c r="J103" s="230">
        <f t="shared" si="34"/>
        <v>28.36</v>
      </c>
      <c r="K103" s="45">
        <f t="shared" si="29"/>
        <v>0</v>
      </c>
      <c r="L103" s="9">
        <f t="shared" ref="L103:L108" si="35">ROUND(E103*D103,2)</f>
        <v>15247.19</v>
      </c>
      <c r="M103" s="9">
        <f t="shared" ref="M103:M108" si="36">ROUND(I103*D103,2)</f>
        <v>0</v>
      </c>
      <c r="N103" s="9">
        <f t="shared" ref="N103:N108" si="37">ROUND(J103*D103,2)</f>
        <v>15247.19</v>
      </c>
      <c r="O103" s="158">
        <f t="shared" si="33"/>
        <v>0</v>
      </c>
    </row>
    <row r="104" spans="1:15" x14ac:dyDescent="0.25">
      <c r="A104" s="149" t="s">
        <v>162</v>
      </c>
      <c r="B104" s="150" t="s">
        <v>163</v>
      </c>
      <c r="C104" s="151" t="s">
        <v>9</v>
      </c>
      <c r="D104" s="156">
        <v>347.3</v>
      </c>
      <c r="E104" s="156">
        <v>1.6</v>
      </c>
      <c r="F104" s="153"/>
      <c r="G104" s="157"/>
      <c r="H104" s="241">
        <v>5.85</v>
      </c>
      <c r="I104" s="238">
        <v>1.6</v>
      </c>
      <c r="J104" s="230">
        <f t="shared" si="34"/>
        <v>1.6</v>
      </c>
      <c r="K104" s="45">
        <f t="shared" si="29"/>
        <v>0</v>
      </c>
      <c r="L104" s="9">
        <f t="shared" si="35"/>
        <v>555.67999999999995</v>
      </c>
      <c r="M104" s="9">
        <f t="shared" si="36"/>
        <v>555.67999999999995</v>
      </c>
      <c r="N104" s="9">
        <f t="shared" si="37"/>
        <v>555.67999999999995</v>
      </c>
      <c r="O104" s="158">
        <f t="shared" si="33"/>
        <v>0</v>
      </c>
    </row>
    <row r="105" spans="1:15" ht="25.5" x14ac:dyDescent="0.25">
      <c r="A105" s="149" t="s">
        <v>164</v>
      </c>
      <c r="B105" s="150" t="s">
        <v>165</v>
      </c>
      <c r="C105" s="151" t="s">
        <v>9</v>
      </c>
      <c r="D105" s="156">
        <v>584.20000000000005</v>
      </c>
      <c r="E105" s="156">
        <v>12.73</v>
      </c>
      <c r="F105" s="153"/>
      <c r="G105" s="157"/>
      <c r="H105" s="241">
        <v>8.92</v>
      </c>
      <c r="I105" s="238">
        <v>12.73</v>
      </c>
      <c r="J105" s="230">
        <f t="shared" si="34"/>
        <v>12.73</v>
      </c>
      <c r="K105" s="45">
        <f t="shared" si="29"/>
        <v>0</v>
      </c>
      <c r="L105" s="9">
        <f t="shared" si="35"/>
        <v>7436.87</v>
      </c>
      <c r="M105" s="9">
        <f t="shared" si="36"/>
        <v>7436.87</v>
      </c>
      <c r="N105" s="9">
        <f t="shared" si="37"/>
        <v>7436.87</v>
      </c>
      <c r="O105" s="158">
        <f t="shared" si="33"/>
        <v>0</v>
      </c>
    </row>
    <row r="106" spans="1:15" x14ac:dyDescent="0.25">
      <c r="A106" s="149" t="s">
        <v>166</v>
      </c>
      <c r="B106" s="150" t="s">
        <v>167</v>
      </c>
      <c r="C106" s="151" t="s">
        <v>9</v>
      </c>
      <c r="D106" s="156">
        <v>435.71</v>
      </c>
      <c r="E106" s="156">
        <v>11.4</v>
      </c>
      <c r="F106" s="153"/>
      <c r="G106" s="157"/>
      <c r="H106" s="241">
        <v>8.51</v>
      </c>
      <c r="I106" s="238">
        <v>0</v>
      </c>
      <c r="J106" s="230">
        <f t="shared" si="34"/>
        <v>0</v>
      </c>
      <c r="K106" s="45">
        <f t="shared" si="29"/>
        <v>11.4</v>
      </c>
      <c r="L106" s="9">
        <f t="shared" si="35"/>
        <v>4967.09</v>
      </c>
      <c r="M106" s="9">
        <f t="shared" si="36"/>
        <v>0</v>
      </c>
      <c r="N106" s="9">
        <f t="shared" si="37"/>
        <v>0</v>
      </c>
      <c r="O106" s="158">
        <f t="shared" si="33"/>
        <v>4967.09</v>
      </c>
    </row>
    <row r="107" spans="1:15" ht="25.5" x14ac:dyDescent="0.25">
      <c r="A107" s="149" t="s">
        <v>168</v>
      </c>
      <c r="B107" s="150" t="s">
        <v>169</v>
      </c>
      <c r="C107" s="151" t="s">
        <v>9</v>
      </c>
      <c r="D107" s="156">
        <v>7.57</v>
      </c>
      <c r="E107" s="156">
        <v>22.8</v>
      </c>
      <c r="F107" s="153"/>
      <c r="G107" s="157"/>
      <c r="H107" s="241">
        <v>17.510000000000002</v>
      </c>
      <c r="I107" s="238"/>
      <c r="J107" s="230">
        <f t="shared" si="34"/>
        <v>0</v>
      </c>
      <c r="K107" s="45">
        <f t="shared" si="29"/>
        <v>22.8</v>
      </c>
      <c r="L107" s="9">
        <f t="shared" si="35"/>
        <v>172.6</v>
      </c>
      <c r="M107" s="9">
        <f t="shared" si="36"/>
        <v>0</v>
      </c>
      <c r="N107" s="9">
        <f t="shared" si="37"/>
        <v>0</v>
      </c>
      <c r="O107" s="158">
        <f t="shared" si="33"/>
        <v>172.6</v>
      </c>
    </row>
    <row r="108" spans="1:15" x14ac:dyDescent="0.25">
      <c r="A108" s="149" t="s">
        <v>170</v>
      </c>
      <c r="B108" s="150" t="s">
        <v>171</v>
      </c>
      <c r="C108" s="151" t="s">
        <v>9</v>
      </c>
      <c r="D108" s="156">
        <v>19.510000000000002</v>
      </c>
      <c r="E108" s="156">
        <v>22.8</v>
      </c>
      <c r="F108" s="153"/>
      <c r="G108" s="153"/>
      <c r="H108" s="179"/>
      <c r="I108" s="238"/>
      <c r="J108" s="230">
        <f t="shared" si="34"/>
        <v>0</v>
      </c>
      <c r="K108" s="45">
        <f t="shared" si="29"/>
        <v>22.8</v>
      </c>
      <c r="L108" s="9">
        <f t="shared" si="35"/>
        <v>444.83</v>
      </c>
      <c r="M108" s="9">
        <f t="shared" si="36"/>
        <v>0</v>
      </c>
      <c r="N108" s="9">
        <f t="shared" si="37"/>
        <v>0</v>
      </c>
      <c r="O108" s="158">
        <f t="shared" si="33"/>
        <v>444.83</v>
      </c>
    </row>
    <row r="109" spans="1:15" x14ac:dyDescent="0.25">
      <c r="A109" s="180"/>
      <c r="B109" s="167" t="s">
        <v>172</v>
      </c>
      <c r="C109" s="168"/>
      <c r="D109" s="169"/>
      <c r="E109" s="169"/>
      <c r="F109" s="170"/>
      <c r="G109" s="170"/>
      <c r="H109" s="171"/>
      <c r="I109" s="46"/>
      <c r="J109" s="47"/>
      <c r="K109" s="47"/>
      <c r="L109" s="48"/>
      <c r="M109" s="48"/>
      <c r="N109" s="48"/>
      <c r="O109" s="172"/>
    </row>
    <row r="110" spans="1:15" x14ac:dyDescent="0.25">
      <c r="A110" s="149" t="s">
        <v>173</v>
      </c>
      <c r="B110" s="150" t="s">
        <v>174</v>
      </c>
      <c r="C110" s="151" t="s">
        <v>146</v>
      </c>
      <c r="D110" s="156">
        <v>1946.01</v>
      </c>
      <c r="E110" s="156">
        <v>2</v>
      </c>
      <c r="F110" s="265"/>
      <c r="G110" s="265"/>
      <c r="H110" s="270"/>
      <c r="I110" s="238">
        <v>2</v>
      </c>
      <c r="J110" s="230">
        <f t="shared" si="34"/>
        <v>2</v>
      </c>
      <c r="K110" s="45">
        <f t="shared" si="29"/>
        <v>0</v>
      </c>
      <c r="L110" s="9">
        <f>ROUND(E110*D110,2)</f>
        <v>3892.02</v>
      </c>
      <c r="M110" s="9">
        <f>ROUND(I110*D110,2)</f>
        <v>3892.02</v>
      </c>
      <c r="N110" s="9">
        <f>ROUND(J110*D110,2)</f>
        <v>3892.02</v>
      </c>
      <c r="O110" s="266">
        <f t="shared" si="33"/>
        <v>0</v>
      </c>
    </row>
    <row r="111" spans="1:15" x14ac:dyDescent="0.25">
      <c r="A111" s="149" t="s">
        <v>175</v>
      </c>
      <c r="B111" s="150" t="s">
        <v>176</v>
      </c>
      <c r="C111" s="151" t="s">
        <v>9</v>
      </c>
      <c r="D111" s="156">
        <v>1927</v>
      </c>
      <c r="E111" s="156">
        <v>2</v>
      </c>
      <c r="F111" s="265"/>
      <c r="G111" s="265"/>
      <c r="H111" s="241">
        <v>4.84</v>
      </c>
      <c r="I111" s="238">
        <v>2</v>
      </c>
      <c r="J111" s="230">
        <f t="shared" si="34"/>
        <v>2</v>
      </c>
      <c r="K111" s="45">
        <f t="shared" si="29"/>
        <v>0</v>
      </c>
      <c r="L111" s="9">
        <f>ROUND(E111*D111,2)</f>
        <v>3854</v>
      </c>
      <c r="M111" s="9">
        <f>ROUND(I111*D111,2)</f>
        <v>3854</v>
      </c>
      <c r="N111" s="9">
        <f>ROUND(J111*D111,2)</f>
        <v>3854</v>
      </c>
      <c r="O111" s="266">
        <f t="shared" si="33"/>
        <v>0</v>
      </c>
    </row>
    <row r="112" spans="1:15" ht="25.5" x14ac:dyDescent="0.25">
      <c r="A112" s="149" t="s">
        <v>177</v>
      </c>
      <c r="B112" s="150" t="s">
        <v>178</v>
      </c>
      <c r="C112" s="151" t="s">
        <v>9</v>
      </c>
      <c r="D112" s="156">
        <v>274.33</v>
      </c>
      <c r="E112" s="156">
        <v>11.16</v>
      </c>
      <c r="F112" s="153"/>
      <c r="G112" s="153"/>
      <c r="H112" s="241">
        <v>5.0599999999999996</v>
      </c>
      <c r="I112" s="238">
        <v>11.16</v>
      </c>
      <c r="J112" s="230">
        <f t="shared" si="34"/>
        <v>11.16</v>
      </c>
      <c r="K112" s="45">
        <f t="shared" si="29"/>
        <v>0</v>
      </c>
      <c r="L112" s="9">
        <f>ROUND(E112*D112,2)</f>
        <v>3061.52</v>
      </c>
      <c r="M112" s="9">
        <f>ROUND(I112*D112,2)</f>
        <v>3061.52</v>
      </c>
      <c r="N112" s="9">
        <f>ROUND(J112*D112,2)</f>
        <v>3061.52</v>
      </c>
      <c r="O112" s="158">
        <f t="shared" si="33"/>
        <v>0</v>
      </c>
    </row>
    <row r="113" spans="1:15" x14ac:dyDescent="0.25">
      <c r="A113" s="149"/>
      <c r="B113" s="150"/>
      <c r="C113" s="151"/>
      <c r="D113" s="152"/>
      <c r="E113" s="152"/>
      <c r="F113" s="153"/>
      <c r="G113" s="153"/>
      <c r="H113" s="37"/>
      <c r="I113" s="12"/>
      <c r="J113" s="10"/>
      <c r="K113" s="45"/>
      <c r="L113" s="11">
        <f>SUM(L95:L112)</f>
        <v>52390.139999999992</v>
      </c>
      <c r="M113" s="11">
        <f>SUM(M95:M112)</f>
        <v>23531.81</v>
      </c>
      <c r="N113" s="11">
        <f>SUM(N95:N112)</f>
        <v>46805.619999999995</v>
      </c>
      <c r="O113" s="141"/>
    </row>
    <row r="114" spans="1:15" x14ac:dyDescent="0.25">
      <c r="A114" s="178" t="s">
        <v>179</v>
      </c>
      <c r="B114" s="143" t="s">
        <v>180</v>
      </c>
      <c r="C114" s="144"/>
      <c r="D114" s="145"/>
      <c r="E114" s="143"/>
      <c r="F114" s="146"/>
      <c r="G114" s="146"/>
      <c r="H114" s="43">
        <v>5.67</v>
      </c>
      <c r="I114" s="44"/>
      <c r="J114" s="45"/>
      <c r="K114" s="65"/>
      <c r="L114" s="40"/>
      <c r="M114" s="40"/>
      <c r="N114" s="40"/>
      <c r="O114" s="65">
        <f>SUM(O115:O135)</f>
        <v>440.83999999999992</v>
      </c>
    </row>
    <row r="115" spans="1:15" ht="25.5" x14ac:dyDescent="0.25">
      <c r="A115" s="149" t="s">
        <v>181</v>
      </c>
      <c r="B115" s="150" t="s">
        <v>182</v>
      </c>
      <c r="C115" s="151" t="s">
        <v>146</v>
      </c>
      <c r="D115" s="156">
        <v>108.37</v>
      </c>
      <c r="E115" s="156">
        <v>68</v>
      </c>
      <c r="F115" s="153"/>
      <c r="G115" s="173">
        <v>40</v>
      </c>
      <c r="H115" s="241">
        <v>9.49</v>
      </c>
      <c r="I115" s="238">
        <v>28</v>
      </c>
      <c r="J115" s="230">
        <f t="shared" ref="J115:J135" si="38">SUM(G115,I115)</f>
        <v>68</v>
      </c>
      <c r="K115" s="45">
        <f t="shared" ref="K115:K135" si="39">E115-J115</f>
        <v>0</v>
      </c>
      <c r="L115" s="9">
        <f t="shared" ref="L115:L131" si="40">ROUND(E115*D115,2)</f>
        <v>7369.16</v>
      </c>
      <c r="M115" s="9">
        <f t="shared" ref="M115:M131" si="41">ROUND(I115*D115,2)</f>
        <v>3034.36</v>
      </c>
      <c r="N115" s="9">
        <f t="shared" ref="N115:N131" si="42">ROUND(J115*D115,2)</f>
        <v>7369.16</v>
      </c>
      <c r="O115" s="158">
        <f t="shared" ref="O115:O135" si="43">L115-N115</f>
        <v>0</v>
      </c>
    </row>
    <row r="116" spans="1:15" ht="25.5" x14ac:dyDescent="0.25">
      <c r="A116" s="149" t="s">
        <v>183</v>
      </c>
      <c r="B116" s="150" t="s">
        <v>184</v>
      </c>
      <c r="C116" s="151" t="s">
        <v>146</v>
      </c>
      <c r="D116" s="156">
        <v>110.21</v>
      </c>
      <c r="E116" s="156">
        <v>10</v>
      </c>
      <c r="F116" s="153"/>
      <c r="G116" s="261">
        <v>5</v>
      </c>
      <c r="H116" s="241">
        <v>5.52</v>
      </c>
      <c r="I116" s="238">
        <v>1</v>
      </c>
      <c r="J116" s="230">
        <f t="shared" si="38"/>
        <v>6</v>
      </c>
      <c r="K116" s="45">
        <f t="shared" si="39"/>
        <v>4</v>
      </c>
      <c r="L116" s="9">
        <f t="shared" si="40"/>
        <v>1102.0999999999999</v>
      </c>
      <c r="M116" s="9">
        <f t="shared" si="41"/>
        <v>110.21</v>
      </c>
      <c r="N116" s="9">
        <f t="shared" si="42"/>
        <v>661.26</v>
      </c>
      <c r="O116" s="158">
        <f t="shared" si="43"/>
        <v>440.83999999999992</v>
      </c>
    </row>
    <row r="117" spans="1:15" ht="25.5" x14ac:dyDescent="0.25">
      <c r="A117" s="149" t="s">
        <v>185</v>
      </c>
      <c r="B117" s="150" t="s">
        <v>186</v>
      </c>
      <c r="C117" s="151" t="s">
        <v>146</v>
      </c>
      <c r="D117" s="156">
        <v>87.29</v>
      </c>
      <c r="E117" s="156">
        <v>32</v>
      </c>
      <c r="F117" s="153"/>
      <c r="G117" s="238">
        <v>20</v>
      </c>
      <c r="H117" s="241">
        <v>6.88</v>
      </c>
      <c r="I117" s="238">
        <v>12</v>
      </c>
      <c r="J117" s="230">
        <f t="shared" si="38"/>
        <v>32</v>
      </c>
      <c r="K117" s="45">
        <f t="shared" si="39"/>
        <v>0</v>
      </c>
      <c r="L117" s="9">
        <f t="shared" si="40"/>
        <v>2793.28</v>
      </c>
      <c r="M117" s="9">
        <f t="shared" si="41"/>
        <v>1047.48</v>
      </c>
      <c r="N117" s="9">
        <f t="shared" si="42"/>
        <v>2793.28</v>
      </c>
      <c r="O117" s="158">
        <f t="shared" si="43"/>
        <v>0</v>
      </c>
    </row>
    <row r="118" spans="1:15" ht="25.5" x14ac:dyDescent="0.25">
      <c r="A118" s="149" t="s">
        <v>187</v>
      </c>
      <c r="B118" s="150" t="s">
        <v>188</v>
      </c>
      <c r="C118" s="151" t="s">
        <v>146</v>
      </c>
      <c r="D118" s="156">
        <v>104.16</v>
      </c>
      <c r="E118" s="156">
        <v>11</v>
      </c>
      <c r="F118" s="153"/>
      <c r="G118" s="238">
        <v>5</v>
      </c>
      <c r="H118" s="241">
        <v>1135.78</v>
      </c>
      <c r="I118" s="238">
        <v>6</v>
      </c>
      <c r="J118" s="230">
        <f t="shared" si="38"/>
        <v>11</v>
      </c>
      <c r="K118" s="45">
        <f t="shared" si="39"/>
        <v>0</v>
      </c>
      <c r="L118" s="9">
        <f t="shared" si="40"/>
        <v>1145.76</v>
      </c>
      <c r="M118" s="9">
        <f t="shared" si="41"/>
        <v>624.96</v>
      </c>
      <c r="N118" s="9">
        <f t="shared" si="42"/>
        <v>1145.76</v>
      </c>
      <c r="O118" s="158">
        <f t="shared" si="43"/>
        <v>0</v>
      </c>
    </row>
    <row r="119" spans="1:15" ht="25.5" x14ac:dyDescent="0.25">
      <c r="A119" s="149" t="s">
        <v>189</v>
      </c>
      <c r="B119" s="150" t="s">
        <v>190</v>
      </c>
      <c r="C119" s="151" t="s">
        <v>146</v>
      </c>
      <c r="D119" s="156">
        <v>106.39</v>
      </c>
      <c r="E119" s="156">
        <v>2</v>
      </c>
      <c r="F119" s="153"/>
      <c r="G119" s="173">
        <v>1</v>
      </c>
      <c r="H119" s="241">
        <v>3.21</v>
      </c>
      <c r="I119" s="238">
        <v>1</v>
      </c>
      <c r="J119" s="230">
        <f t="shared" si="38"/>
        <v>2</v>
      </c>
      <c r="K119" s="45">
        <f t="shared" si="39"/>
        <v>0</v>
      </c>
      <c r="L119" s="9">
        <f t="shared" si="40"/>
        <v>212.78</v>
      </c>
      <c r="M119" s="9">
        <f t="shared" si="41"/>
        <v>106.39</v>
      </c>
      <c r="N119" s="9">
        <f t="shared" si="42"/>
        <v>212.78</v>
      </c>
      <c r="O119" s="158">
        <f t="shared" si="43"/>
        <v>0</v>
      </c>
    </row>
    <row r="120" spans="1:15" ht="25.5" x14ac:dyDescent="0.25">
      <c r="A120" s="149" t="s">
        <v>191</v>
      </c>
      <c r="B120" s="150" t="s">
        <v>192</v>
      </c>
      <c r="C120" s="151" t="s">
        <v>146</v>
      </c>
      <c r="D120" s="156">
        <v>85.49</v>
      </c>
      <c r="E120" s="156">
        <v>37</v>
      </c>
      <c r="F120" s="153"/>
      <c r="G120" s="153"/>
      <c r="H120" s="241">
        <v>9.14</v>
      </c>
      <c r="I120" s="238">
        <v>37</v>
      </c>
      <c r="J120" s="230">
        <f t="shared" si="38"/>
        <v>37</v>
      </c>
      <c r="K120" s="45">
        <f t="shared" si="39"/>
        <v>0</v>
      </c>
      <c r="L120" s="9">
        <f t="shared" si="40"/>
        <v>3163.13</v>
      </c>
      <c r="M120" s="9">
        <f t="shared" si="41"/>
        <v>3163.13</v>
      </c>
      <c r="N120" s="9">
        <f t="shared" si="42"/>
        <v>3163.13</v>
      </c>
      <c r="O120" s="158">
        <f t="shared" si="43"/>
        <v>0</v>
      </c>
    </row>
    <row r="121" spans="1:15" ht="25.5" x14ac:dyDescent="0.25">
      <c r="A121" s="149" t="s">
        <v>193</v>
      </c>
      <c r="B121" s="150" t="s">
        <v>194</v>
      </c>
      <c r="C121" s="151" t="s">
        <v>146</v>
      </c>
      <c r="D121" s="156">
        <v>64.62</v>
      </c>
      <c r="E121" s="156">
        <v>8</v>
      </c>
      <c r="F121" s="153"/>
      <c r="G121" s="153"/>
      <c r="H121" s="241">
        <v>15.54</v>
      </c>
      <c r="I121" s="238">
        <v>8</v>
      </c>
      <c r="J121" s="230">
        <f t="shared" si="38"/>
        <v>8</v>
      </c>
      <c r="K121" s="45">
        <f t="shared" si="39"/>
        <v>0</v>
      </c>
      <c r="L121" s="9">
        <f t="shared" si="40"/>
        <v>516.96</v>
      </c>
      <c r="M121" s="9">
        <f t="shared" si="41"/>
        <v>516.96</v>
      </c>
      <c r="N121" s="9">
        <f t="shared" si="42"/>
        <v>516.96</v>
      </c>
      <c r="O121" s="158">
        <f t="shared" si="43"/>
        <v>0</v>
      </c>
    </row>
    <row r="122" spans="1:15" x14ac:dyDescent="0.25">
      <c r="A122" s="149" t="s">
        <v>195</v>
      </c>
      <c r="B122" s="150" t="s">
        <v>196</v>
      </c>
      <c r="C122" s="151" t="s">
        <v>146</v>
      </c>
      <c r="D122" s="156">
        <v>102.95</v>
      </c>
      <c r="E122" s="156">
        <v>17</v>
      </c>
      <c r="F122" s="153"/>
      <c r="G122" s="173">
        <v>10</v>
      </c>
      <c r="H122" s="241">
        <v>4.82</v>
      </c>
      <c r="I122" s="238">
        <v>7</v>
      </c>
      <c r="J122" s="230">
        <f t="shared" si="38"/>
        <v>17</v>
      </c>
      <c r="K122" s="45">
        <f t="shared" si="39"/>
        <v>0</v>
      </c>
      <c r="L122" s="9">
        <f t="shared" si="40"/>
        <v>1750.15</v>
      </c>
      <c r="M122" s="9">
        <f t="shared" si="41"/>
        <v>720.65</v>
      </c>
      <c r="N122" s="9">
        <f t="shared" si="42"/>
        <v>1750.15</v>
      </c>
      <c r="O122" s="158">
        <f t="shared" si="43"/>
        <v>0</v>
      </c>
    </row>
    <row r="123" spans="1:15" x14ac:dyDescent="0.25">
      <c r="A123" s="149" t="s">
        <v>197</v>
      </c>
      <c r="B123" s="150" t="s">
        <v>198</v>
      </c>
      <c r="C123" s="151" t="s">
        <v>146</v>
      </c>
      <c r="D123" s="156">
        <v>48.36</v>
      </c>
      <c r="E123" s="156">
        <v>3</v>
      </c>
      <c r="F123" s="153"/>
      <c r="G123" s="153"/>
      <c r="H123" s="241">
        <v>5.45</v>
      </c>
      <c r="I123" s="238">
        <v>3</v>
      </c>
      <c r="J123" s="230">
        <f t="shared" si="38"/>
        <v>3</v>
      </c>
      <c r="K123" s="45">
        <f t="shared" si="39"/>
        <v>0</v>
      </c>
      <c r="L123" s="9">
        <f t="shared" si="40"/>
        <v>145.08000000000001</v>
      </c>
      <c r="M123" s="9">
        <f t="shared" si="41"/>
        <v>145.08000000000001</v>
      </c>
      <c r="N123" s="9">
        <f t="shared" si="42"/>
        <v>145.08000000000001</v>
      </c>
      <c r="O123" s="158">
        <f t="shared" si="43"/>
        <v>0</v>
      </c>
    </row>
    <row r="124" spans="1:15" x14ac:dyDescent="0.25">
      <c r="A124" s="149" t="s">
        <v>199</v>
      </c>
      <c r="B124" s="150" t="s">
        <v>200</v>
      </c>
      <c r="C124" s="151" t="s">
        <v>146</v>
      </c>
      <c r="D124" s="156">
        <v>233.17</v>
      </c>
      <c r="E124" s="156">
        <v>2</v>
      </c>
      <c r="F124" s="153"/>
      <c r="G124" s="153"/>
      <c r="H124" s="241">
        <v>9.5500000000000007</v>
      </c>
      <c r="I124" s="238">
        <v>2</v>
      </c>
      <c r="J124" s="230">
        <f t="shared" si="38"/>
        <v>2</v>
      </c>
      <c r="K124" s="45">
        <f t="shared" si="39"/>
        <v>0</v>
      </c>
      <c r="L124" s="9">
        <f t="shared" si="40"/>
        <v>466.34</v>
      </c>
      <c r="M124" s="9">
        <f t="shared" si="41"/>
        <v>466.34</v>
      </c>
      <c r="N124" s="9">
        <f t="shared" si="42"/>
        <v>466.34</v>
      </c>
      <c r="O124" s="158">
        <f t="shared" si="43"/>
        <v>0</v>
      </c>
    </row>
    <row r="125" spans="1:15" x14ac:dyDescent="0.25">
      <c r="A125" s="149" t="s">
        <v>201</v>
      </c>
      <c r="B125" s="150" t="s">
        <v>202</v>
      </c>
      <c r="C125" s="151" t="s">
        <v>146</v>
      </c>
      <c r="D125" s="156">
        <v>31.69</v>
      </c>
      <c r="E125" s="156">
        <v>2</v>
      </c>
      <c r="F125" s="153"/>
      <c r="G125" s="153"/>
      <c r="H125" s="241">
        <v>7.86</v>
      </c>
      <c r="I125" s="238">
        <v>2</v>
      </c>
      <c r="J125" s="230">
        <f t="shared" si="38"/>
        <v>2</v>
      </c>
      <c r="K125" s="45">
        <f t="shared" si="39"/>
        <v>0</v>
      </c>
      <c r="L125" s="9">
        <f t="shared" si="40"/>
        <v>63.38</v>
      </c>
      <c r="M125" s="9">
        <f t="shared" si="41"/>
        <v>63.38</v>
      </c>
      <c r="N125" s="9">
        <f t="shared" si="42"/>
        <v>63.38</v>
      </c>
      <c r="O125" s="158">
        <f t="shared" si="43"/>
        <v>0</v>
      </c>
    </row>
    <row r="126" spans="1:15" ht="25.5" x14ac:dyDescent="0.25">
      <c r="A126" s="149" t="s">
        <v>203</v>
      </c>
      <c r="B126" s="150" t="s">
        <v>204</v>
      </c>
      <c r="C126" s="151" t="s">
        <v>205</v>
      </c>
      <c r="D126" s="156">
        <v>1139.55</v>
      </c>
      <c r="E126" s="156">
        <v>1</v>
      </c>
      <c r="F126" s="153"/>
      <c r="G126" s="173">
        <v>1</v>
      </c>
      <c r="H126" s="241">
        <v>5.97</v>
      </c>
      <c r="I126" s="238">
        <v>0</v>
      </c>
      <c r="J126" s="230">
        <f t="shared" si="38"/>
        <v>1</v>
      </c>
      <c r="K126" s="45">
        <f t="shared" si="39"/>
        <v>0</v>
      </c>
      <c r="L126" s="9">
        <f t="shared" si="40"/>
        <v>1139.55</v>
      </c>
      <c r="M126" s="9">
        <f t="shared" si="41"/>
        <v>0</v>
      </c>
      <c r="N126" s="9">
        <f t="shared" si="42"/>
        <v>1139.55</v>
      </c>
      <c r="O126" s="158">
        <f t="shared" si="43"/>
        <v>0</v>
      </c>
    </row>
    <row r="127" spans="1:15" x14ac:dyDescent="0.25">
      <c r="A127" s="149" t="s">
        <v>206</v>
      </c>
      <c r="B127" s="150" t="s">
        <v>207</v>
      </c>
      <c r="C127" s="151" t="s">
        <v>146</v>
      </c>
      <c r="D127" s="156">
        <v>130.71</v>
      </c>
      <c r="E127" s="156">
        <v>3</v>
      </c>
      <c r="F127" s="153"/>
      <c r="G127" s="153"/>
      <c r="H127" s="241">
        <v>12.26</v>
      </c>
      <c r="I127" s="238">
        <v>3</v>
      </c>
      <c r="J127" s="230">
        <f t="shared" si="38"/>
        <v>3</v>
      </c>
      <c r="K127" s="45">
        <f t="shared" si="39"/>
        <v>0</v>
      </c>
      <c r="L127" s="9">
        <f t="shared" si="40"/>
        <v>392.13</v>
      </c>
      <c r="M127" s="9">
        <f t="shared" si="41"/>
        <v>392.13</v>
      </c>
      <c r="N127" s="9">
        <f t="shared" si="42"/>
        <v>392.13</v>
      </c>
      <c r="O127" s="158">
        <f t="shared" si="43"/>
        <v>0</v>
      </c>
    </row>
    <row r="128" spans="1:15" ht="25.5" x14ac:dyDescent="0.25">
      <c r="A128" s="149" t="s">
        <v>208</v>
      </c>
      <c r="B128" s="150" t="s">
        <v>209</v>
      </c>
      <c r="C128" s="151" t="s">
        <v>146</v>
      </c>
      <c r="D128" s="156">
        <v>435.57</v>
      </c>
      <c r="E128" s="156">
        <v>1</v>
      </c>
      <c r="F128" s="153"/>
      <c r="G128" s="238">
        <v>1</v>
      </c>
      <c r="H128" s="241">
        <v>9.01</v>
      </c>
      <c r="I128" s="238"/>
      <c r="J128" s="230">
        <f t="shared" si="38"/>
        <v>1</v>
      </c>
      <c r="K128" s="45">
        <f t="shared" si="39"/>
        <v>0</v>
      </c>
      <c r="L128" s="9">
        <f t="shared" si="40"/>
        <v>435.57</v>
      </c>
      <c r="M128" s="9">
        <f t="shared" si="41"/>
        <v>0</v>
      </c>
      <c r="N128" s="9">
        <f t="shared" si="42"/>
        <v>435.57</v>
      </c>
      <c r="O128" s="158">
        <f t="shared" si="43"/>
        <v>0</v>
      </c>
    </row>
    <row r="129" spans="1:15" ht="25.5" x14ac:dyDescent="0.25">
      <c r="A129" s="149" t="s">
        <v>210</v>
      </c>
      <c r="B129" s="150" t="s">
        <v>211</v>
      </c>
      <c r="C129" s="151" t="s">
        <v>146</v>
      </c>
      <c r="D129" s="156">
        <v>589.12</v>
      </c>
      <c r="E129" s="156">
        <v>3</v>
      </c>
      <c r="F129" s="265"/>
      <c r="G129" s="238"/>
      <c r="H129" s="241">
        <v>9.01</v>
      </c>
      <c r="I129" s="238">
        <v>3</v>
      </c>
      <c r="J129" s="230">
        <f t="shared" si="38"/>
        <v>3</v>
      </c>
      <c r="K129" s="45">
        <f t="shared" si="39"/>
        <v>0</v>
      </c>
      <c r="L129" s="9">
        <f t="shared" si="40"/>
        <v>1767.36</v>
      </c>
      <c r="M129" s="9">
        <f t="shared" si="41"/>
        <v>1767.36</v>
      </c>
      <c r="N129" s="9">
        <f t="shared" si="42"/>
        <v>1767.36</v>
      </c>
      <c r="O129" s="266">
        <f t="shared" si="43"/>
        <v>0</v>
      </c>
    </row>
    <row r="130" spans="1:15" ht="25.5" x14ac:dyDescent="0.25">
      <c r="A130" s="149" t="s">
        <v>212</v>
      </c>
      <c r="B130" s="150" t="s">
        <v>213</v>
      </c>
      <c r="C130" s="151" t="s">
        <v>146</v>
      </c>
      <c r="D130" s="156">
        <v>90.68</v>
      </c>
      <c r="E130" s="156">
        <v>2</v>
      </c>
      <c r="F130" s="153"/>
      <c r="G130" s="238">
        <v>2</v>
      </c>
      <c r="H130" s="241">
        <v>3.77</v>
      </c>
      <c r="I130" s="238"/>
      <c r="J130" s="230">
        <f t="shared" si="38"/>
        <v>2</v>
      </c>
      <c r="K130" s="45">
        <f t="shared" si="39"/>
        <v>0</v>
      </c>
      <c r="L130" s="9">
        <f t="shared" si="40"/>
        <v>181.36</v>
      </c>
      <c r="M130" s="9">
        <f t="shared" si="41"/>
        <v>0</v>
      </c>
      <c r="N130" s="9">
        <f t="shared" si="42"/>
        <v>181.36</v>
      </c>
      <c r="O130" s="158">
        <f t="shared" si="43"/>
        <v>0</v>
      </c>
    </row>
    <row r="131" spans="1:15" ht="25.5" x14ac:dyDescent="0.25">
      <c r="A131" s="149" t="s">
        <v>214</v>
      </c>
      <c r="B131" s="150" t="s">
        <v>215</v>
      </c>
      <c r="C131" s="151" t="s">
        <v>146</v>
      </c>
      <c r="D131" s="156">
        <v>13.83</v>
      </c>
      <c r="E131" s="156">
        <v>17</v>
      </c>
      <c r="F131" s="153"/>
      <c r="G131" s="238">
        <v>17</v>
      </c>
      <c r="H131" s="241">
        <v>5.46</v>
      </c>
      <c r="I131" s="238"/>
      <c r="J131" s="230">
        <f t="shared" si="38"/>
        <v>17</v>
      </c>
      <c r="K131" s="45">
        <f t="shared" si="39"/>
        <v>0</v>
      </c>
      <c r="L131" s="9">
        <f t="shared" si="40"/>
        <v>235.11</v>
      </c>
      <c r="M131" s="9">
        <f t="shared" si="41"/>
        <v>0</v>
      </c>
      <c r="N131" s="9">
        <f t="shared" si="42"/>
        <v>235.11</v>
      </c>
      <c r="O131" s="158">
        <f t="shared" si="43"/>
        <v>0</v>
      </c>
    </row>
    <row r="132" spans="1:15" x14ac:dyDescent="0.25">
      <c r="A132" s="181"/>
      <c r="B132" s="167" t="s">
        <v>216</v>
      </c>
      <c r="C132" s="168"/>
      <c r="D132" s="169"/>
      <c r="E132" s="169"/>
      <c r="F132" s="170"/>
      <c r="G132" s="170"/>
      <c r="H132" s="55">
        <v>82.04</v>
      </c>
      <c r="I132" s="46"/>
      <c r="J132" s="47"/>
      <c r="K132" s="47"/>
      <c r="L132" s="48"/>
      <c r="M132" s="48"/>
      <c r="N132" s="48"/>
      <c r="O132" s="172"/>
    </row>
    <row r="133" spans="1:15" ht="25.5" x14ac:dyDescent="0.25">
      <c r="A133" s="149" t="s">
        <v>217</v>
      </c>
      <c r="B133" s="160" t="s">
        <v>218</v>
      </c>
      <c r="C133" s="151" t="s">
        <v>219</v>
      </c>
      <c r="D133" s="156">
        <v>144.81</v>
      </c>
      <c r="E133" s="156">
        <v>15</v>
      </c>
      <c r="F133" s="265"/>
      <c r="G133" s="265"/>
      <c r="H133" s="241">
        <v>132.87</v>
      </c>
      <c r="I133" s="238">
        <v>15</v>
      </c>
      <c r="J133" s="230">
        <f t="shared" si="38"/>
        <v>15</v>
      </c>
      <c r="K133" s="45">
        <f t="shared" si="39"/>
        <v>0</v>
      </c>
      <c r="L133" s="9">
        <f>ROUND(E133*D133,2)</f>
        <v>2172.15</v>
      </c>
      <c r="M133" s="9">
        <f>ROUND(I133*D133,2)</f>
        <v>2172.15</v>
      </c>
      <c r="N133" s="9">
        <f>ROUND(J133*D133,2)</f>
        <v>2172.15</v>
      </c>
      <c r="O133" s="266">
        <f t="shared" si="43"/>
        <v>0</v>
      </c>
    </row>
    <row r="134" spans="1:15" x14ac:dyDescent="0.25">
      <c r="A134" s="149" t="s">
        <v>220</v>
      </c>
      <c r="B134" s="160" t="s">
        <v>221</v>
      </c>
      <c r="C134" s="151" t="s">
        <v>219</v>
      </c>
      <c r="D134" s="156">
        <v>126.7</v>
      </c>
      <c r="E134" s="156">
        <v>7</v>
      </c>
      <c r="F134" s="265"/>
      <c r="G134" s="265"/>
      <c r="H134" s="241">
        <v>69.88</v>
      </c>
      <c r="I134" s="238">
        <v>7</v>
      </c>
      <c r="J134" s="230">
        <f t="shared" si="38"/>
        <v>7</v>
      </c>
      <c r="K134" s="45">
        <f t="shared" si="39"/>
        <v>0</v>
      </c>
      <c r="L134" s="9">
        <f>ROUND(E134*D134,2)</f>
        <v>886.9</v>
      </c>
      <c r="M134" s="9">
        <f>ROUND(I134*D134,2)</f>
        <v>886.9</v>
      </c>
      <c r="N134" s="9">
        <f>ROUND(J134*D134,2)</f>
        <v>886.9</v>
      </c>
      <c r="O134" s="266">
        <f t="shared" si="43"/>
        <v>0</v>
      </c>
    </row>
    <row r="135" spans="1:15" x14ac:dyDescent="0.25">
      <c r="A135" s="149" t="s">
        <v>222</v>
      </c>
      <c r="B135" s="160" t="s">
        <v>223</v>
      </c>
      <c r="C135" s="151" t="s">
        <v>146</v>
      </c>
      <c r="D135" s="156">
        <v>143.65</v>
      </c>
      <c r="E135" s="156">
        <v>1</v>
      </c>
      <c r="F135" s="153"/>
      <c r="G135" s="153"/>
      <c r="H135" s="241">
        <v>70.92</v>
      </c>
      <c r="I135" s="238">
        <v>1</v>
      </c>
      <c r="J135" s="230">
        <f t="shared" si="38"/>
        <v>1</v>
      </c>
      <c r="K135" s="45">
        <f t="shared" si="39"/>
        <v>0</v>
      </c>
      <c r="L135" s="9">
        <f>ROUND(E135*D135,2)</f>
        <v>143.65</v>
      </c>
      <c r="M135" s="9">
        <f>ROUND(I135*D135,2)</f>
        <v>143.65</v>
      </c>
      <c r="N135" s="9">
        <f>ROUND(J135*D135,2)</f>
        <v>143.65</v>
      </c>
      <c r="O135" s="158">
        <f t="shared" si="43"/>
        <v>0</v>
      </c>
    </row>
    <row r="136" spans="1:15" x14ac:dyDescent="0.25">
      <c r="A136" s="149"/>
      <c r="B136" s="160"/>
      <c r="C136" s="151"/>
      <c r="D136" s="152"/>
      <c r="E136" s="152"/>
      <c r="F136" s="153"/>
      <c r="G136" s="153"/>
      <c r="H136" s="37"/>
      <c r="I136" s="12"/>
      <c r="J136" s="10"/>
      <c r="K136" s="45"/>
      <c r="L136" s="11">
        <f>SUM(L115:L135)</f>
        <v>26081.900000000012</v>
      </c>
      <c r="M136" s="11">
        <f>SUM(M115:M135)</f>
        <v>15361.13</v>
      </c>
      <c r="N136" s="11">
        <f>SUM(N115:N135)</f>
        <v>25641.060000000012</v>
      </c>
      <c r="O136" s="141"/>
    </row>
    <row r="137" spans="1:15" x14ac:dyDescent="0.25">
      <c r="A137" s="142" t="s">
        <v>224</v>
      </c>
      <c r="B137" s="143" t="s">
        <v>225</v>
      </c>
      <c r="C137" s="144"/>
      <c r="D137" s="145"/>
      <c r="E137" s="143"/>
      <c r="F137" s="146"/>
      <c r="G137" s="146"/>
      <c r="H137" s="43">
        <v>70.239999999999995</v>
      </c>
      <c r="I137" s="44"/>
      <c r="J137" s="45"/>
      <c r="K137" s="65"/>
      <c r="L137" s="40"/>
      <c r="M137" s="40"/>
      <c r="N137" s="40"/>
      <c r="O137" s="65">
        <f>SUM(O139:O176)</f>
        <v>12738.16</v>
      </c>
    </row>
    <row r="138" spans="1:15" x14ac:dyDescent="0.25">
      <c r="A138" s="166"/>
      <c r="B138" s="167" t="s">
        <v>226</v>
      </c>
      <c r="C138" s="168"/>
      <c r="D138" s="169"/>
      <c r="E138" s="169"/>
      <c r="F138" s="170"/>
      <c r="G138" s="170"/>
      <c r="H138" s="55">
        <v>5.62</v>
      </c>
      <c r="I138" s="46"/>
      <c r="J138" s="47"/>
      <c r="K138" s="47"/>
      <c r="L138" s="48"/>
      <c r="M138" s="48"/>
      <c r="N138" s="48"/>
      <c r="O138" s="172"/>
    </row>
    <row r="139" spans="1:15" ht="25.5" x14ac:dyDescent="0.25">
      <c r="A139" s="149" t="s">
        <v>227</v>
      </c>
      <c r="B139" s="150" t="s">
        <v>228</v>
      </c>
      <c r="C139" s="151" t="s">
        <v>146</v>
      </c>
      <c r="D139" s="156">
        <v>373.38</v>
      </c>
      <c r="E139" s="156">
        <v>5</v>
      </c>
      <c r="F139" s="153"/>
      <c r="G139" s="238">
        <v>4</v>
      </c>
      <c r="H139" s="241">
        <v>11.32</v>
      </c>
      <c r="I139" s="238">
        <v>1</v>
      </c>
      <c r="J139" s="230">
        <f t="shared" ref="J139:J169" si="44">SUM(G139,I139)</f>
        <v>5</v>
      </c>
      <c r="K139" s="45">
        <f t="shared" ref="K139:K176" si="45">E139-J139</f>
        <v>0</v>
      </c>
      <c r="L139" s="9">
        <f t="shared" ref="L139:L154" si="46">ROUND(E139*D139,2)</f>
        <v>1866.9</v>
      </c>
      <c r="M139" s="9">
        <f t="shared" ref="M139:M154" si="47">ROUND(I139*D139,2)</f>
        <v>373.38</v>
      </c>
      <c r="N139" s="9">
        <f t="shared" ref="N139:N154" si="48">ROUND(J139*D139,2)</f>
        <v>1866.9</v>
      </c>
      <c r="O139" s="158">
        <f t="shared" ref="O139:O176" si="49">L139-N139</f>
        <v>0</v>
      </c>
    </row>
    <row r="140" spans="1:15" x14ac:dyDescent="0.25">
      <c r="A140" s="149" t="s">
        <v>229</v>
      </c>
      <c r="B140" s="150" t="s">
        <v>230</v>
      </c>
      <c r="C140" s="151" t="s">
        <v>146</v>
      </c>
      <c r="D140" s="156">
        <v>74.180000000000007</v>
      </c>
      <c r="E140" s="156">
        <v>5</v>
      </c>
      <c r="F140" s="153"/>
      <c r="G140" s="153"/>
      <c r="H140" s="241">
        <v>14.07</v>
      </c>
      <c r="I140" s="238">
        <v>5</v>
      </c>
      <c r="J140" s="230">
        <f t="shared" si="44"/>
        <v>5</v>
      </c>
      <c r="K140" s="45">
        <f t="shared" si="45"/>
        <v>0</v>
      </c>
      <c r="L140" s="9">
        <f t="shared" si="46"/>
        <v>370.9</v>
      </c>
      <c r="M140" s="9">
        <f t="shared" si="47"/>
        <v>370.9</v>
      </c>
      <c r="N140" s="9">
        <f t="shared" si="48"/>
        <v>370.9</v>
      </c>
      <c r="O140" s="158">
        <f t="shared" si="49"/>
        <v>0</v>
      </c>
    </row>
    <row r="141" spans="1:15" x14ac:dyDescent="0.25">
      <c r="A141" s="149" t="s">
        <v>231</v>
      </c>
      <c r="B141" s="150" t="s">
        <v>232</v>
      </c>
      <c r="C141" s="151" t="s">
        <v>146</v>
      </c>
      <c r="D141" s="156">
        <v>68.849999999999994</v>
      </c>
      <c r="E141" s="156">
        <v>8</v>
      </c>
      <c r="F141" s="153"/>
      <c r="G141" s="153"/>
      <c r="H141" s="241">
        <v>7.05</v>
      </c>
      <c r="I141" s="238">
        <v>8</v>
      </c>
      <c r="J141" s="230">
        <f t="shared" si="44"/>
        <v>8</v>
      </c>
      <c r="K141" s="45">
        <f t="shared" si="45"/>
        <v>0</v>
      </c>
      <c r="L141" s="9">
        <f t="shared" si="46"/>
        <v>550.79999999999995</v>
      </c>
      <c r="M141" s="9">
        <f t="shared" si="47"/>
        <v>550.79999999999995</v>
      </c>
      <c r="N141" s="9">
        <f t="shared" si="48"/>
        <v>550.79999999999995</v>
      </c>
      <c r="O141" s="158">
        <f t="shared" si="49"/>
        <v>0</v>
      </c>
    </row>
    <row r="142" spans="1:15" ht="25.5" x14ac:dyDescent="0.25">
      <c r="A142" s="149" t="s">
        <v>233</v>
      </c>
      <c r="B142" s="150" t="s">
        <v>234</v>
      </c>
      <c r="C142" s="151" t="s">
        <v>146</v>
      </c>
      <c r="D142" s="156">
        <v>104.93</v>
      </c>
      <c r="E142" s="156">
        <v>12</v>
      </c>
      <c r="F142" s="153"/>
      <c r="G142" s="153"/>
      <c r="H142" s="241">
        <v>13.5</v>
      </c>
      <c r="I142" s="238">
        <v>12</v>
      </c>
      <c r="J142" s="230">
        <f t="shared" si="44"/>
        <v>12</v>
      </c>
      <c r="K142" s="45">
        <f t="shared" si="45"/>
        <v>0</v>
      </c>
      <c r="L142" s="9">
        <f t="shared" si="46"/>
        <v>1259.1600000000001</v>
      </c>
      <c r="M142" s="9">
        <f t="shared" si="47"/>
        <v>1259.1600000000001</v>
      </c>
      <c r="N142" s="9">
        <f t="shared" si="48"/>
        <v>1259.1600000000001</v>
      </c>
      <c r="O142" s="158">
        <f t="shared" si="49"/>
        <v>0</v>
      </c>
    </row>
    <row r="143" spans="1:15" ht="27" customHeight="1" x14ac:dyDescent="0.25">
      <c r="A143" s="149" t="s">
        <v>235</v>
      </c>
      <c r="B143" s="150" t="s">
        <v>236</v>
      </c>
      <c r="C143" s="151" t="s">
        <v>146</v>
      </c>
      <c r="D143" s="156">
        <v>610.54</v>
      </c>
      <c r="E143" s="156">
        <v>1</v>
      </c>
      <c r="F143" s="153"/>
      <c r="G143" s="153"/>
      <c r="H143" s="241">
        <v>58.99</v>
      </c>
      <c r="I143" s="238">
        <v>1</v>
      </c>
      <c r="J143" s="230">
        <f t="shared" si="44"/>
        <v>1</v>
      </c>
      <c r="K143" s="45">
        <f t="shared" si="45"/>
        <v>0</v>
      </c>
      <c r="L143" s="9">
        <f t="shared" si="46"/>
        <v>610.54</v>
      </c>
      <c r="M143" s="9">
        <f t="shared" si="47"/>
        <v>610.54</v>
      </c>
      <c r="N143" s="9">
        <f t="shared" si="48"/>
        <v>610.54</v>
      </c>
      <c r="O143" s="158">
        <f t="shared" si="49"/>
        <v>0</v>
      </c>
    </row>
    <row r="144" spans="1:15" ht="25.5" x14ac:dyDescent="0.25">
      <c r="A144" s="149" t="s">
        <v>237</v>
      </c>
      <c r="B144" s="150" t="s">
        <v>238</v>
      </c>
      <c r="C144" s="151" t="s">
        <v>146</v>
      </c>
      <c r="D144" s="156">
        <v>223.19</v>
      </c>
      <c r="E144" s="156">
        <v>1</v>
      </c>
      <c r="F144" s="153"/>
      <c r="G144" s="153"/>
      <c r="H144" s="241">
        <v>59.22</v>
      </c>
      <c r="I144" s="238">
        <v>1</v>
      </c>
      <c r="J144" s="230">
        <f t="shared" si="44"/>
        <v>1</v>
      </c>
      <c r="K144" s="45">
        <f t="shared" si="45"/>
        <v>0</v>
      </c>
      <c r="L144" s="9">
        <f t="shared" si="46"/>
        <v>223.19</v>
      </c>
      <c r="M144" s="9">
        <f t="shared" si="47"/>
        <v>223.19</v>
      </c>
      <c r="N144" s="9">
        <f t="shared" si="48"/>
        <v>223.19</v>
      </c>
      <c r="O144" s="158">
        <f t="shared" si="49"/>
        <v>0</v>
      </c>
    </row>
    <row r="145" spans="1:15" ht="25.5" x14ac:dyDescent="0.25">
      <c r="A145" s="149" t="s">
        <v>239</v>
      </c>
      <c r="B145" s="150" t="s">
        <v>240</v>
      </c>
      <c r="C145" s="151" t="s">
        <v>146</v>
      </c>
      <c r="D145" s="156">
        <v>250.07</v>
      </c>
      <c r="E145" s="156">
        <v>4</v>
      </c>
      <c r="F145" s="153"/>
      <c r="G145" s="153"/>
      <c r="H145" s="241">
        <v>6.9</v>
      </c>
      <c r="I145" s="238">
        <v>4</v>
      </c>
      <c r="J145" s="230">
        <f t="shared" si="44"/>
        <v>4</v>
      </c>
      <c r="K145" s="45">
        <f t="shared" si="45"/>
        <v>0</v>
      </c>
      <c r="L145" s="9">
        <f t="shared" si="46"/>
        <v>1000.28</v>
      </c>
      <c r="M145" s="9">
        <f t="shared" si="47"/>
        <v>1000.28</v>
      </c>
      <c r="N145" s="9">
        <f t="shared" si="48"/>
        <v>1000.28</v>
      </c>
      <c r="O145" s="158">
        <f t="shared" si="49"/>
        <v>0</v>
      </c>
    </row>
    <row r="146" spans="1:15" ht="25.5" x14ac:dyDescent="0.25">
      <c r="A146" s="149" t="s">
        <v>241</v>
      </c>
      <c r="B146" s="150" t="s">
        <v>242</v>
      </c>
      <c r="C146" s="151" t="s">
        <v>146</v>
      </c>
      <c r="D146" s="156">
        <v>507.39</v>
      </c>
      <c r="E146" s="156">
        <v>1</v>
      </c>
      <c r="F146" s="153"/>
      <c r="G146" s="153"/>
      <c r="H146" s="241">
        <v>8.33</v>
      </c>
      <c r="I146" s="238"/>
      <c r="J146" s="230">
        <f t="shared" si="44"/>
        <v>0</v>
      </c>
      <c r="K146" s="45">
        <f t="shared" si="45"/>
        <v>1</v>
      </c>
      <c r="L146" s="9">
        <f t="shared" si="46"/>
        <v>507.39</v>
      </c>
      <c r="M146" s="9">
        <f t="shared" si="47"/>
        <v>0</v>
      </c>
      <c r="N146" s="9">
        <f t="shared" si="48"/>
        <v>0</v>
      </c>
      <c r="O146" s="158">
        <f t="shared" si="49"/>
        <v>507.39</v>
      </c>
    </row>
    <row r="147" spans="1:15" x14ac:dyDescent="0.25">
      <c r="A147" s="149" t="s">
        <v>243</v>
      </c>
      <c r="B147" s="150" t="s">
        <v>244</v>
      </c>
      <c r="C147" s="151" t="s">
        <v>24</v>
      </c>
      <c r="D147" s="156">
        <v>250.07</v>
      </c>
      <c r="E147" s="156">
        <v>2.7</v>
      </c>
      <c r="F147" s="153"/>
      <c r="G147" s="153"/>
      <c r="H147" s="241">
        <v>10.86</v>
      </c>
      <c r="I147" s="238"/>
      <c r="J147" s="230">
        <f t="shared" si="44"/>
        <v>0</v>
      </c>
      <c r="K147" s="45">
        <f t="shared" si="45"/>
        <v>2.7</v>
      </c>
      <c r="L147" s="9">
        <f t="shared" si="46"/>
        <v>675.19</v>
      </c>
      <c r="M147" s="9">
        <f t="shared" si="47"/>
        <v>0</v>
      </c>
      <c r="N147" s="9">
        <f t="shared" si="48"/>
        <v>0</v>
      </c>
      <c r="O147" s="158">
        <f t="shared" si="49"/>
        <v>675.19</v>
      </c>
    </row>
    <row r="148" spans="1:15" x14ac:dyDescent="0.25">
      <c r="A148" s="149" t="s">
        <v>245</v>
      </c>
      <c r="B148" s="150" t="s">
        <v>246</v>
      </c>
      <c r="C148" s="151" t="s">
        <v>146</v>
      </c>
      <c r="D148" s="156">
        <v>389.45</v>
      </c>
      <c r="E148" s="156">
        <v>11</v>
      </c>
      <c r="F148" s="265"/>
      <c r="G148" s="265"/>
      <c r="H148" s="241">
        <v>23.52</v>
      </c>
      <c r="I148" s="238">
        <v>0</v>
      </c>
      <c r="J148" s="230">
        <f t="shared" si="44"/>
        <v>0</v>
      </c>
      <c r="K148" s="45">
        <f t="shared" si="45"/>
        <v>11</v>
      </c>
      <c r="L148" s="9">
        <f t="shared" si="46"/>
        <v>4283.95</v>
      </c>
      <c r="M148" s="9">
        <f t="shared" si="47"/>
        <v>0</v>
      </c>
      <c r="N148" s="9">
        <f t="shared" si="48"/>
        <v>0</v>
      </c>
      <c r="O148" s="266">
        <f t="shared" si="49"/>
        <v>4283.95</v>
      </c>
    </row>
    <row r="149" spans="1:15" x14ac:dyDescent="0.25">
      <c r="A149" s="149" t="s">
        <v>247</v>
      </c>
      <c r="B149" s="150" t="s">
        <v>248</v>
      </c>
      <c r="C149" s="151" t="s">
        <v>146</v>
      </c>
      <c r="D149" s="156">
        <v>1128.71</v>
      </c>
      <c r="E149" s="156">
        <v>1</v>
      </c>
      <c r="F149" s="153"/>
      <c r="G149" s="153"/>
      <c r="H149" s="241">
        <v>28.22</v>
      </c>
      <c r="I149" s="238">
        <v>1</v>
      </c>
      <c r="J149" s="230">
        <f t="shared" si="44"/>
        <v>1</v>
      </c>
      <c r="K149" s="45">
        <f t="shared" si="45"/>
        <v>0</v>
      </c>
      <c r="L149" s="9">
        <f t="shared" si="46"/>
        <v>1128.71</v>
      </c>
      <c r="M149" s="9">
        <f t="shared" si="47"/>
        <v>1128.71</v>
      </c>
      <c r="N149" s="9">
        <f t="shared" si="48"/>
        <v>1128.71</v>
      </c>
      <c r="O149" s="158">
        <f t="shared" si="49"/>
        <v>0</v>
      </c>
    </row>
    <row r="150" spans="1:15" x14ac:dyDescent="0.25">
      <c r="A150" s="149" t="s">
        <v>249</v>
      </c>
      <c r="B150" s="150" t="s">
        <v>250</v>
      </c>
      <c r="C150" s="151" t="s">
        <v>146</v>
      </c>
      <c r="D150" s="156">
        <v>917.51</v>
      </c>
      <c r="E150" s="156">
        <v>1</v>
      </c>
      <c r="F150" s="153"/>
      <c r="G150" s="153"/>
      <c r="H150" s="241">
        <v>6.17</v>
      </c>
      <c r="I150" s="238"/>
      <c r="J150" s="230">
        <f t="shared" si="44"/>
        <v>0</v>
      </c>
      <c r="K150" s="45">
        <f t="shared" si="45"/>
        <v>1</v>
      </c>
      <c r="L150" s="9">
        <f t="shared" si="46"/>
        <v>917.51</v>
      </c>
      <c r="M150" s="9">
        <f t="shared" si="47"/>
        <v>0</v>
      </c>
      <c r="N150" s="9">
        <f t="shared" si="48"/>
        <v>0</v>
      </c>
      <c r="O150" s="158">
        <f t="shared" si="49"/>
        <v>917.51</v>
      </c>
    </row>
    <row r="151" spans="1:15" ht="25.5" x14ac:dyDescent="0.25">
      <c r="A151" s="149" t="s">
        <v>251</v>
      </c>
      <c r="B151" s="150" t="s">
        <v>252</v>
      </c>
      <c r="C151" s="151" t="s">
        <v>146</v>
      </c>
      <c r="D151" s="156">
        <v>50.5</v>
      </c>
      <c r="E151" s="156">
        <v>12</v>
      </c>
      <c r="F151" s="265"/>
      <c r="G151" s="265"/>
      <c r="H151" s="241">
        <v>13.54</v>
      </c>
      <c r="I151" s="238">
        <v>8</v>
      </c>
      <c r="J151" s="230">
        <f t="shared" si="44"/>
        <v>8</v>
      </c>
      <c r="K151" s="45">
        <f t="shared" si="45"/>
        <v>4</v>
      </c>
      <c r="L151" s="9">
        <f t="shared" si="46"/>
        <v>606</v>
      </c>
      <c r="M151" s="9">
        <f t="shared" si="47"/>
        <v>404</v>
      </c>
      <c r="N151" s="9">
        <f t="shared" si="48"/>
        <v>404</v>
      </c>
      <c r="O151" s="266">
        <f t="shared" si="49"/>
        <v>202</v>
      </c>
    </row>
    <row r="152" spans="1:15" x14ac:dyDescent="0.25">
      <c r="A152" s="149" t="s">
        <v>253</v>
      </c>
      <c r="B152" s="150" t="s">
        <v>254</v>
      </c>
      <c r="C152" s="151" t="s">
        <v>146</v>
      </c>
      <c r="D152" s="156">
        <v>18.43</v>
      </c>
      <c r="E152" s="156">
        <v>4</v>
      </c>
      <c r="F152" s="153"/>
      <c r="G152" s="153"/>
      <c r="H152" s="241">
        <v>599.89</v>
      </c>
      <c r="I152" s="238">
        <v>4</v>
      </c>
      <c r="J152" s="230">
        <f t="shared" si="44"/>
        <v>4</v>
      </c>
      <c r="K152" s="45">
        <f t="shared" si="45"/>
        <v>0</v>
      </c>
      <c r="L152" s="9">
        <f t="shared" si="46"/>
        <v>73.72</v>
      </c>
      <c r="M152" s="9">
        <f t="shared" si="47"/>
        <v>73.72</v>
      </c>
      <c r="N152" s="9">
        <f t="shared" si="48"/>
        <v>73.72</v>
      </c>
      <c r="O152" s="158">
        <f t="shared" si="49"/>
        <v>0</v>
      </c>
    </row>
    <row r="153" spans="1:15" ht="25.5" x14ac:dyDescent="0.25">
      <c r="A153" s="149" t="s">
        <v>255</v>
      </c>
      <c r="B153" s="150" t="s">
        <v>256</v>
      </c>
      <c r="C153" s="151" t="s">
        <v>146</v>
      </c>
      <c r="D153" s="156">
        <v>96.67</v>
      </c>
      <c r="E153" s="156">
        <v>10</v>
      </c>
      <c r="F153" s="265"/>
      <c r="G153" s="265"/>
      <c r="H153" s="241">
        <v>170.12</v>
      </c>
      <c r="I153" s="238">
        <v>6</v>
      </c>
      <c r="J153" s="230">
        <f t="shared" si="44"/>
        <v>6</v>
      </c>
      <c r="K153" s="45">
        <f t="shared" si="45"/>
        <v>4</v>
      </c>
      <c r="L153" s="9">
        <f t="shared" si="46"/>
        <v>966.7</v>
      </c>
      <c r="M153" s="9">
        <f t="shared" si="47"/>
        <v>580.02</v>
      </c>
      <c r="N153" s="9">
        <f t="shared" si="48"/>
        <v>580.02</v>
      </c>
      <c r="O153" s="266">
        <f t="shared" si="49"/>
        <v>386.68000000000006</v>
      </c>
    </row>
    <row r="154" spans="1:15" x14ac:dyDescent="0.25">
      <c r="A154" s="149" t="s">
        <v>257</v>
      </c>
      <c r="B154" s="150" t="s">
        <v>258</v>
      </c>
      <c r="C154" s="151" t="s">
        <v>146</v>
      </c>
      <c r="D154" s="156">
        <v>78.31</v>
      </c>
      <c r="E154" s="156">
        <v>2</v>
      </c>
      <c r="F154" s="265"/>
      <c r="G154" s="265"/>
      <c r="H154" s="270"/>
      <c r="I154" s="238"/>
      <c r="J154" s="230">
        <f t="shared" si="44"/>
        <v>0</v>
      </c>
      <c r="K154" s="45">
        <f t="shared" si="45"/>
        <v>2</v>
      </c>
      <c r="L154" s="9">
        <f t="shared" si="46"/>
        <v>156.62</v>
      </c>
      <c r="M154" s="9">
        <f t="shared" si="47"/>
        <v>0</v>
      </c>
      <c r="N154" s="9">
        <f t="shared" si="48"/>
        <v>0</v>
      </c>
      <c r="O154" s="266">
        <f t="shared" si="49"/>
        <v>156.62</v>
      </c>
    </row>
    <row r="155" spans="1:15" x14ac:dyDescent="0.25">
      <c r="A155" s="166"/>
      <c r="B155" s="167" t="s">
        <v>259</v>
      </c>
      <c r="C155" s="168"/>
      <c r="D155" s="169"/>
      <c r="E155" s="169"/>
      <c r="F155" s="170"/>
      <c r="G155" s="170"/>
      <c r="H155" s="171"/>
      <c r="I155" s="46"/>
      <c r="J155" s="47"/>
      <c r="K155" s="47"/>
      <c r="L155" s="48"/>
      <c r="M155" s="48"/>
      <c r="N155" s="48"/>
      <c r="O155" s="176"/>
    </row>
    <row r="156" spans="1:15" x14ac:dyDescent="0.25">
      <c r="A156" s="149" t="s">
        <v>260</v>
      </c>
      <c r="B156" s="160" t="s">
        <v>261</v>
      </c>
      <c r="C156" s="151" t="s">
        <v>146</v>
      </c>
      <c r="D156" s="156">
        <v>1894.32</v>
      </c>
      <c r="E156" s="156">
        <v>1</v>
      </c>
      <c r="F156" s="265"/>
      <c r="G156" s="265"/>
      <c r="H156" s="270"/>
      <c r="I156" s="238">
        <v>1</v>
      </c>
      <c r="J156" s="230">
        <f t="shared" si="44"/>
        <v>1</v>
      </c>
      <c r="K156" s="45">
        <f t="shared" si="45"/>
        <v>0</v>
      </c>
      <c r="L156" s="9">
        <f>ROUND(E156*D156,2)</f>
        <v>1894.32</v>
      </c>
      <c r="M156" s="9">
        <f>ROUND(I156*D156,2)</f>
        <v>1894.32</v>
      </c>
      <c r="N156" s="9">
        <f>ROUND(J156*D156,2)</f>
        <v>1894.32</v>
      </c>
      <c r="O156" s="266">
        <f t="shared" si="49"/>
        <v>0</v>
      </c>
    </row>
    <row r="157" spans="1:15" x14ac:dyDescent="0.25">
      <c r="A157" s="149" t="s">
        <v>262</v>
      </c>
      <c r="B157" s="160" t="s">
        <v>263</v>
      </c>
      <c r="C157" s="151" t="s">
        <v>146</v>
      </c>
      <c r="D157" s="156">
        <v>28.67</v>
      </c>
      <c r="E157" s="156">
        <v>1</v>
      </c>
      <c r="F157" s="265"/>
      <c r="G157" s="265"/>
      <c r="H157" s="241">
        <v>5.76</v>
      </c>
      <c r="I157" s="238">
        <v>1</v>
      </c>
      <c r="J157" s="230">
        <f t="shared" si="44"/>
        <v>1</v>
      </c>
      <c r="K157" s="45">
        <f t="shared" si="45"/>
        <v>0</v>
      </c>
      <c r="L157" s="9">
        <f>ROUND(E157*D157,2)</f>
        <v>28.67</v>
      </c>
      <c r="M157" s="9">
        <f>ROUND(I157*D157,2)</f>
        <v>28.67</v>
      </c>
      <c r="N157" s="9">
        <f>ROUND(J157*D157,2)</f>
        <v>28.67</v>
      </c>
      <c r="O157" s="266">
        <f t="shared" si="49"/>
        <v>0</v>
      </c>
    </row>
    <row r="158" spans="1:15" x14ac:dyDescent="0.25">
      <c r="A158" s="149" t="s">
        <v>264</v>
      </c>
      <c r="B158" s="160" t="s">
        <v>265</v>
      </c>
      <c r="C158" s="151" t="s">
        <v>146</v>
      </c>
      <c r="D158" s="156">
        <v>22.64</v>
      </c>
      <c r="E158" s="156">
        <v>1</v>
      </c>
      <c r="F158" s="265"/>
      <c r="G158" s="265"/>
      <c r="H158" s="241">
        <v>390.39</v>
      </c>
      <c r="I158" s="238">
        <v>1</v>
      </c>
      <c r="J158" s="230">
        <f t="shared" si="44"/>
        <v>1</v>
      </c>
      <c r="K158" s="45">
        <f t="shared" si="45"/>
        <v>0</v>
      </c>
      <c r="L158" s="9">
        <f>ROUND(E158*D158,2)</f>
        <v>22.64</v>
      </c>
      <c r="M158" s="9">
        <f>ROUND(I158*D158,2)</f>
        <v>22.64</v>
      </c>
      <c r="N158" s="9">
        <f>ROUND(J158*D158,2)</f>
        <v>22.64</v>
      </c>
      <c r="O158" s="266">
        <f t="shared" si="49"/>
        <v>0</v>
      </c>
    </row>
    <row r="159" spans="1:15" x14ac:dyDescent="0.25">
      <c r="A159" s="166"/>
      <c r="B159" s="167" t="s">
        <v>266</v>
      </c>
      <c r="C159" s="168"/>
      <c r="D159" s="169"/>
      <c r="E159" s="169"/>
      <c r="F159" s="170"/>
      <c r="G159" s="170"/>
      <c r="H159" s="55">
        <v>29.66</v>
      </c>
      <c r="I159" s="46"/>
      <c r="J159" s="47"/>
      <c r="K159" s="47"/>
      <c r="L159" s="48"/>
      <c r="M159" s="48"/>
      <c r="N159" s="48"/>
      <c r="O159" s="176"/>
    </row>
    <row r="160" spans="1:15" ht="25.5" x14ac:dyDescent="0.25">
      <c r="A160" s="149" t="s">
        <v>267</v>
      </c>
      <c r="B160" s="150" t="s">
        <v>268</v>
      </c>
      <c r="C160" s="151" t="s">
        <v>146</v>
      </c>
      <c r="D160" s="156">
        <v>62.4</v>
      </c>
      <c r="E160" s="156">
        <v>2</v>
      </c>
      <c r="F160" s="153"/>
      <c r="G160" s="238">
        <v>1</v>
      </c>
      <c r="H160" s="241">
        <v>37.15</v>
      </c>
      <c r="I160" s="238">
        <v>1</v>
      </c>
      <c r="J160" s="230">
        <f t="shared" si="44"/>
        <v>2</v>
      </c>
      <c r="K160" s="45">
        <f t="shared" si="45"/>
        <v>0</v>
      </c>
      <c r="L160" s="9">
        <f t="shared" ref="L160:L167" si="50">ROUND(E160*D160,2)</f>
        <v>124.8</v>
      </c>
      <c r="M160" s="9">
        <f t="shared" ref="M160:M167" si="51">ROUND(I160*D160,2)</f>
        <v>62.4</v>
      </c>
      <c r="N160" s="9">
        <f t="shared" ref="N160:N167" si="52">ROUND(J160*D160,2)</f>
        <v>124.8</v>
      </c>
      <c r="O160" s="158">
        <f t="shared" si="49"/>
        <v>0</v>
      </c>
    </row>
    <row r="161" spans="1:15" x14ac:dyDescent="0.25">
      <c r="A161" s="149" t="s">
        <v>269</v>
      </c>
      <c r="B161" s="150" t="s">
        <v>270</v>
      </c>
      <c r="C161" s="151" t="s">
        <v>146</v>
      </c>
      <c r="D161" s="156">
        <v>235.45</v>
      </c>
      <c r="E161" s="156">
        <v>6</v>
      </c>
      <c r="F161" s="153"/>
      <c r="G161" s="238">
        <v>4</v>
      </c>
      <c r="H161" s="241">
        <v>5.37</v>
      </c>
      <c r="I161" s="238">
        <v>1</v>
      </c>
      <c r="J161" s="230">
        <f t="shared" si="44"/>
        <v>5</v>
      </c>
      <c r="K161" s="45">
        <f t="shared" si="45"/>
        <v>1</v>
      </c>
      <c r="L161" s="9">
        <f t="shared" si="50"/>
        <v>1412.7</v>
      </c>
      <c r="M161" s="9">
        <f t="shared" si="51"/>
        <v>235.45</v>
      </c>
      <c r="N161" s="9">
        <f t="shared" si="52"/>
        <v>1177.25</v>
      </c>
      <c r="O161" s="158">
        <f t="shared" si="49"/>
        <v>235.45000000000005</v>
      </c>
    </row>
    <row r="162" spans="1:15" ht="25.5" x14ac:dyDescent="0.25">
      <c r="A162" s="149" t="s">
        <v>271</v>
      </c>
      <c r="B162" s="150" t="s">
        <v>272</v>
      </c>
      <c r="C162" s="151" t="s">
        <v>146</v>
      </c>
      <c r="D162" s="156">
        <v>65.680000000000007</v>
      </c>
      <c r="E162" s="156">
        <v>16</v>
      </c>
      <c r="F162" s="153"/>
      <c r="G162" s="238">
        <v>12</v>
      </c>
      <c r="H162" s="241">
        <v>2684.21</v>
      </c>
      <c r="I162" s="238">
        <v>4</v>
      </c>
      <c r="J162" s="230">
        <f t="shared" si="44"/>
        <v>16</v>
      </c>
      <c r="K162" s="45">
        <f t="shared" si="45"/>
        <v>0</v>
      </c>
      <c r="L162" s="9">
        <f t="shared" si="50"/>
        <v>1050.8800000000001</v>
      </c>
      <c r="M162" s="9">
        <f t="shared" si="51"/>
        <v>262.72000000000003</v>
      </c>
      <c r="N162" s="9">
        <f t="shared" si="52"/>
        <v>1050.8800000000001</v>
      </c>
      <c r="O162" s="158">
        <f t="shared" si="49"/>
        <v>0</v>
      </c>
    </row>
    <row r="163" spans="1:15" x14ac:dyDescent="0.25">
      <c r="A163" s="149" t="s">
        <v>273</v>
      </c>
      <c r="B163" s="150" t="s">
        <v>274</v>
      </c>
      <c r="C163" s="151" t="s">
        <v>146</v>
      </c>
      <c r="D163" s="156">
        <v>1821.3</v>
      </c>
      <c r="E163" s="156">
        <v>2</v>
      </c>
      <c r="F163" s="153"/>
      <c r="G163" s="238"/>
      <c r="H163" s="241">
        <v>9.1999999999999993</v>
      </c>
      <c r="I163" s="238"/>
      <c r="J163" s="230">
        <f t="shared" si="44"/>
        <v>0</v>
      </c>
      <c r="K163" s="45">
        <f t="shared" si="45"/>
        <v>2</v>
      </c>
      <c r="L163" s="9">
        <f t="shared" si="50"/>
        <v>3642.6</v>
      </c>
      <c r="M163" s="9">
        <f t="shared" si="51"/>
        <v>0</v>
      </c>
      <c r="N163" s="9">
        <f t="shared" si="52"/>
        <v>0</v>
      </c>
      <c r="O163" s="158">
        <f t="shared" si="49"/>
        <v>3642.6</v>
      </c>
    </row>
    <row r="164" spans="1:15" x14ac:dyDescent="0.25">
      <c r="A164" s="149" t="s">
        <v>275</v>
      </c>
      <c r="B164" s="150" t="s">
        <v>276</v>
      </c>
      <c r="C164" s="151" t="s">
        <v>146</v>
      </c>
      <c r="D164" s="156">
        <v>28.67</v>
      </c>
      <c r="E164" s="156">
        <v>1</v>
      </c>
      <c r="F164" s="153"/>
      <c r="G164" s="238"/>
      <c r="H164" s="241">
        <v>10.38</v>
      </c>
      <c r="I164" s="238"/>
      <c r="J164" s="230">
        <f t="shared" si="44"/>
        <v>0</v>
      </c>
      <c r="K164" s="45">
        <f t="shared" si="45"/>
        <v>1</v>
      </c>
      <c r="L164" s="9">
        <f t="shared" si="50"/>
        <v>28.67</v>
      </c>
      <c r="M164" s="9">
        <f t="shared" si="51"/>
        <v>0</v>
      </c>
      <c r="N164" s="9">
        <f t="shared" si="52"/>
        <v>0</v>
      </c>
      <c r="O164" s="158">
        <f t="shared" si="49"/>
        <v>28.67</v>
      </c>
    </row>
    <row r="165" spans="1:15" ht="25.5" x14ac:dyDescent="0.25">
      <c r="A165" s="149" t="s">
        <v>277</v>
      </c>
      <c r="B165" s="150" t="s">
        <v>278</v>
      </c>
      <c r="C165" s="151" t="s">
        <v>146</v>
      </c>
      <c r="D165" s="156">
        <v>12.43</v>
      </c>
      <c r="E165" s="156">
        <v>1</v>
      </c>
      <c r="F165" s="153"/>
      <c r="G165" s="238"/>
      <c r="H165" s="241">
        <v>12.2</v>
      </c>
      <c r="I165" s="238"/>
      <c r="J165" s="230">
        <f t="shared" si="44"/>
        <v>0</v>
      </c>
      <c r="K165" s="45">
        <f t="shared" si="45"/>
        <v>1</v>
      </c>
      <c r="L165" s="9">
        <f t="shared" si="50"/>
        <v>12.43</v>
      </c>
      <c r="M165" s="9">
        <f t="shared" si="51"/>
        <v>0</v>
      </c>
      <c r="N165" s="9">
        <f t="shared" si="52"/>
        <v>0</v>
      </c>
      <c r="O165" s="158">
        <f t="shared" si="49"/>
        <v>12.43</v>
      </c>
    </row>
    <row r="166" spans="1:15" x14ac:dyDescent="0.25">
      <c r="A166" s="149" t="s">
        <v>279</v>
      </c>
      <c r="B166" s="150" t="s">
        <v>280</v>
      </c>
      <c r="C166" s="151" t="s">
        <v>146</v>
      </c>
      <c r="D166" s="156">
        <v>29.52</v>
      </c>
      <c r="E166" s="156">
        <v>2</v>
      </c>
      <c r="F166" s="153"/>
      <c r="G166" s="238">
        <v>2</v>
      </c>
      <c r="H166" s="241">
        <v>8.65</v>
      </c>
      <c r="I166" s="238"/>
      <c r="J166" s="230">
        <f t="shared" si="44"/>
        <v>2</v>
      </c>
      <c r="K166" s="45">
        <f t="shared" si="45"/>
        <v>0</v>
      </c>
      <c r="L166" s="9">
        <f t="shared" si="50"/>
        <v>59.04</v>
      </c>
      <c r="M166" s="9">
        <f t="shared" si="51"/>
        <v>0</v>
      </c>
      <c r="N166" s="9">
        <f t="shared" si="52"/>
        <v>59.04</v>
      </c>
      <c r="O166" s="158">
        <f t="shared" si="49"/>
        <v>0</v>
      </c>
    </row>
    <row r="167" spans="1:15" ht="25.5" x14ac:dyDescent="0.25">
      <c r="A167" s="149" t="s">
        <v>281</v>
      </c>
      <c r="B167" s="150" t="s">
        <v>282</v>
      </c>
      <c r="C167" s="151" t="s">
        <v>146</v>
      </c>
      <c r="D167" s="156">
        <v>18.39</v>
      </c>
      <c r="E167" s="156">
        <v>9</v>
      </c>
      <c r="F167" s="153"/>
      <c r="G167" s="153"/>
      <c r="H167" s="241">
        <v>28.46</v>
      </c>
      <c r="I167" s="238">
        <v>9</v>
      </c>
      <c r="J167" s="230">
        <f t="shared" si="44"/>
        <v>9</v>
      </c>
      <c r="K167" s="45">
        <f t="shared" si="45"/>
        <v>0</v>
      </c>
      <c r="L167" s="9">
        <f t="shared" si="50"/>
        <v>165.51</v>
      </c>
      <c r="M167" s="9">
        <f t="shared" si="51"/>
        <v>165.51</v>
      </c>
      <c r="N167" s="9">
        <f t="shared" si="52"/>
        <v>165.51</v>
      </c>
      <c r="O167" s="158">
        <f t="shared" si="49"/>
        <v>0</v>
      </c>
    </row>
    <row r="168" spans="1:15" x14ac:dyDescent="0.25">
      <c r="A168" s="166"/>
      <c r="B168" s="167" t="s">
        <v>283</v>
      </c>
      <c r="C168" s="168"/>
      <c r="D168" s="169"/>
      <c r="E168" s="169"/>
      <c r="F168" s="170"/>
      <c r="G168" s="170"/>
      <c r="H168" s="55">
        <v>24.36</v>
      </c>
      <c r="I168" s="46"/>
      <c r="J168" s="47"/>
      <c r="K168" s="47"/>
      <c r="L168" s="48"/>
      <c r="M168" s="48"/>
      <c r="N168" s="48"/>
      <c r="O168" s="176"/>
    </row>
    <row r="169" spans="1:15" ht="35.25" customHeight="1" x14ac:dyDescent="0.25">
      <c r="A169" s="222" t="s">
        <v>284</v>
      </c>
      <c r="B169" s="223" t="s">
        <v>285</v>
      </c>
      <c r="C169" s="224" t="s">
        <v>219</v>
      </c>
      <c r="D169" s="225">
        <v>86.74</v>
      </c>
      <c r="E169" s="225">
        <v>33</v>
      </c>
      <c r="F169" s="226"/>
      <c r="G169" s="240">
        <v>30</v>
      </c>
      <c r="H169" s="228">
        <v>11.57</v>
      </c>
      <c r="I169" s="240"/>
      <c r="J169" s="230">
        <f t="shared" si="44"/>
        <v>30</v>
      </c>
      <c r="K169" s="45">
        <f t="shared" si="45"/>
        <v>3</v>
      </c>
      <c r="L169" s="9">
        <f>ROUND(E169*D169,2)</f>
        <v>2862.42</v>
      </c>
      <c r="M169" s="9">
        <f>ROUND(I169*D169,2)</f>
        <v>0</v>
      </c>
      <c r="N169" s="9">
        <f>ROUND(J169*D169,2)</f>
        <v>2602.1999999999998</v>
      </c>
      <c r="O169" s="158">
        <f t="shared" si="49"/>
        <v>260.22000000000025</v>
      </c>
    </row>
    <row r="170" spans="1:15" x14ac:dyDescent="0.25">
      <c r="A170" s="222" t="s">
        <v>286</v>
      </c>
      <c r="B170" s="223" t="s">
        <v>287</v>
      </c>
      <c r="C170" s="224" t="s">
        <v>146</v>
      </c>
      <c r="D170" s="225">
        <v>138.69</v>
      </c>
      <c r="E170" s="225">
        <v>6</v>
      </c>
      <c r="F170" s="226"/>
      <c r="G170" s="240">
        <v>2</v>
      </c>
      <c r="H170" s="228">
        <v>19.13</v>
      </c>
      <c r="I170" s="240"/>
      <c r="J170" s="230">
        <f>SUM(G170,I170)</f>
        <v>2</v>
      </c>
      <c r="K170" s="45">
        <f t="shared" si="45"/>
        <v>4</v>
      </c>
      <c r="L170" s="9">
        <f>ROUND(E170*D170,2)</f>
        <v>832.14</v>
      </c>
      <c r="M170" s="9">
        <f>ROUND(I170*D170,2)</f>
        <v>0</v>
      </c>
      <c r="N170" s="9">
        <f>ROUND(J170*D170,2)</f>
        <v>277.38</v>
      </c>
      <c r="O170" s="158">
        <f t="shared" si="49"/>
        <v>554.76</v>
      </c>
    </row>
    <row r="171" spans="1:15" ht="25.5" x14ac:dyDescent="0.25">
      <c r="A171" s="222" t="s">
        <v>288</v>
      </c>
      <c r="B171" s="223" t="s">
        <v>289</v>
      </c>
      <c r="C171" s="224" t="s">
        <v>146</v>
      </c>
      <c r="D171" s="225">
        <v>76.03</v>
      </c>
      <c r="E171" s="225">
        <v>33</v>
      </c>
      <c r="F171" s="226"/>
      <c r="G171" s="240">
        <v>30</v>
      </c>
      <c r="H171" s="228">
        <v>1972.33</v>
      </c>
      <c r="I171" s="240"/>
      <c r="J171" s="230">
        <f t="shared" ref="J171:J176" si="53">SUM(G171,I171)</f>
        <v>30</v>
      </c>
      <c r="K171" s="45">
        <f t="shared" si="45"/>
        <v>3</v>
      </c>
      <c r="L171" s="9">
        <f>ROUND(E171*D171,2)</f>
        <v>2508.9899999999998</v>
      </c>
      <c r="M171" s="9">
        <f>ROUND(I171*D171,2)</f>
        <v>0</v>
      </c>
      <c r="N171" s="9">
        <f>ROUND(J171*D171,2)</f>
        <v>2280.9</v>
      </c>
      <c r="O171" s="158">
        <f t="shared" si="49"/>
        <v>228.08999999999969</v>
      </c>
    </row>
    <row r="172" spans="1:15" ht="38.25" x14ac:dyDescent="0.25">
      <c r="A172" s="222" t="s">
        <v>290</v>
      </c>
      <c r="B172" s="223" t="s">
        <v>291</v>
      </c>
      <c r="C172" s="224" t="s">
        <v>24</v>
      </c>
      <c r="D172" s="225">
        <v>42.13</v>
      </c>
      <c r="E172" s="225">
        <v>6</v>
      </c>
      <c r="F172" s="226"/>
      <c r="G172" s="240">
        <v>6</v>
      </c>
      <c r="H172" s="228">
        <v>23.49</v>
      </c>
      <c r="I172" s="240"/>
      <c r="J172" s="230">
        <f t="shared" si="53"/>
        <v>6</v>
      </c>
      <c r="K172" s="45">
        <f t="shared" si="45"/>
        <v>0</v>
      </c>
      <c r="L172" s="9">
        <f>ROUND(E172*D172,2)</f>
        <v>252.78</v>
      </c>
      <c r="M172" s="9">
        <f>ROUND(I172*D172,2)</f>
        <v>0</v>
      </c>
      <c r="N172" s="9">
        <f>ROUND(J172*D172,2)</f>
        <v>252.78</v>
      </c>
      <c r="O172" s="158">
        <f t="shared" si="49"/>
        <v>0</v>
      </c>
    </row>
    <row r="173" spans="1:15" x14ac:dyDescent="0.25">
      <c r="A173" s="166"/>
      <c r="B173" s="167" t="s">
        <v>292</v>
      </c>
      <c r="C173" s="168"/>
      <c r="D173" s="169"/>
      <c r="E173" s="169"/>
      <c r="F173" s="170"/>
      <c r="G173" s="170"/>
      <c r="H173" s="55">
        <v>13.24</v>
      </c>
      <c r="I173" s="46"/>
      <c r="J173" s="47"/>
      <c r="K173" s="47"/>
      <c r="L173" s="48"/>
      <c r="M173" s="48"/>
      <c r="N173" s="48"/>
      <c r="O173" s="176"/>
    </row>
    <row r="174" spans="1:15" ht="51" x14ac:dyDescent="0.25">
      <c r="A174" s="149" t="s">
        <v>293</v>
      </c>
      <c r="B174" s="150" t="s">
        <v>294</v>
      </c>
      <c r="C174" s="151" t="s">
        <v>146</v>
      </c>
      <c r="D174" s="156">
        <v>129.32</v>
      </c>
      <c r="E174" s="156">
        <v>15</v>
      </c>
      <c r="F174" s="153"/>
      <c r="G174" s="173">
        <v>10</v>
      </c>
      <c r="H174" s="241">
        <v>21.8</v>
      </c>
      <c r="I174" s="238"/>
      <c r="J174" s="230">
        <f t="shared" si="53"/>
        <v>10</v>
      </c>
      <c r="K174" s="45">
        <f t="shared" si="45"/>
        <v>5</v>
      </c>
      <c r="L174" s="9">
        <f>ROUND(E174*D174,2)</f>
        <v>1939.8</v>
      </c>
      <c r="M174" s="9">
        <f>ROUND(I174*D174,2)</f>
        <v>0</v>
      </c>
      <c r="N174" s="9">
        <f>ROUND(J174*D174,2)</f>
        <v>1293.2</v>
      </c>
      <c r="O174" s="158">
        <f t="shared" si="49"/>
        <v>646.59999999999991</v>
      </c>
    </row>
    <row r="175" spans="1:15" ht="25.5" x14ac:dyDescent="0.25">
      <c r="A175" s="222" t="s">
        <v>295</v>
      </c>
      <c r="B175" s="223" t="s">
        <v>296</v>
      </c>
      <c r="C175" s="224" t="s">
        <v>24</v>
      </c>
      <c r="D175" s="225">
        <v>27.17</v>
      </c>
      <c r="E175" s="225">
        <v>30.4</v>
      </c>
      <c r="F175" s="226"/>
      <c r="G175" s="240">
        <v>30.4</v>
      </c>
      <c r="H175" s="228">
        <v>23.52</v>
      </c>
      <c r="I175" s="240">
        <v>0</v>
      </c>
      <c r="J175" s="230">
        <f t="shared" si="53"/>
        <v>30.4</v>
      </c>
      <c r="K175" s="45">
        <f t="shared" si="45"/>
        <v>0</v>
      </c>
      <c r="L175" s="9">
        <f>ROUND(E175*D175,2)</f>
        <v>825.97</v>
      </c>
      <c r="M175" s="9">
        <f>ROUND(I175*D175,2)</f>
        <v>0</v>
      </c>
      <c r="N175" s="9">
        <f>ROUND(J175*D175,2)</f>
        <v>825.97</v>
      </c>
      <c r="O175" s="158">
        <f t="shared" si="49"/>
        <v>0</v>
      </c>
    </row>
    <row r="176" spans="1:15" ht="25.5" x14ac:dyDescent="0.25">
      <c r="A176" s="222" t="s">
        <v>297</v>
      </c>
      <c r="B176" s="237" t="s">
        <v>298</v>
      </c>
      <c r="C176" s="224" t="s">
        <v>24</v>
      </c>
      <c r="D176" s="225">
        <v>33.93</v>
      </c>
      <c r="E176" s="225">
        <v>152.5</v>
      </c>
      <c r="F176" s="226"/>
      <c r="G176" s="240">
        <v>132.5</v>
      </c>
      <c r="H176" s="228">
        <v>28.22</v>
      </c>
      <c r="I176" s="240">
        <v>20</v>
      </c>
      <c r="J176" s="230">
        <f t="shared" si="53"/>
        <v>152.5</v>
      </c>
      <c r="K176" s="45">
        <f t="shared" si="45"/>
        <v>0</v>
      </c>
      <c r="L176" s="9">
        <f>ROUND(E176*D176,2)</f>
        <v>5174.33</v>
      </c>
      <c r="M176" s="9">
        <f>ROUND(I176*D176,2)</f>
        <v>678.6</v>
      </c>
      <c r="N176" s="9">
        <f>ROUND(J176*D176,2)</f>
        <v>5174.33</v>
      </c>
      <c r="O176" s="158">
        <f t="shared" si="49"/>
        <v>0</v>
      </c>
    </row>
    <row r="177" spans="1:15" x14ac:dyDescent="0.25">
      <c r="A177" s="149"/>
      <c r="B177" s="182"/>
      <c r="C177" s="151"/>
      <c r="D177" s="152"/>
      <c r="E177" s="152"/>
      <c r="F177" s="153"/>
      <c r="G177" s="153"/>
      <c r="H177" s="37"/>
      <c r="I177" s="12"/>
      <c r="J177" s="10"/>
      <c r="K177" s="45"/>
      <c r="L177" s="11">
        <f>SUM(L137:L176)</f>
        <v>38036.249999999993</v>
      </c>
      <c r="M177" s="11">
        <f>SUM(M139:M176)</f>
        <v>9925.01</v>
      </c>
      <c r="N177" s="11">
        <f>SUM(N139:N176)</f>
        <v>25298.089999999997</v>
      </c>
      <c r="O177" s="141"/>
    </row>
    <row r="178" spans="1:15" x14ac:dyDescent="0.25">
      <c r="A178" s="142" t="s">
        <v>299</v>
      </c>
      <c r="B178" s="143" t="s">
        <v>300</v>
      </c>
      <c r="C178" s="144"/>
      <c r="D178" s="145"/>
      <c r="E178" s="143"/>
      <c r="F178" s="146"/>
      <c r="G178" s="146"/>
      <c r="H178" s="43">
        <v>12.35</v>
      </c>
      <c r="I178" s="44"/>
      <c r="J178" s="45"/>
      <c r="K178" s="45"/>
      <c r="L178" s="40"/>
      <c r="M178" s="40"/>
      <c r="N178" s="40"/>
      <c r="O178" s="165">
        <f>O179</f>
        <v>564.29999999999995</v>
      </c>
    </row>
    <row r="179" spans="1:15" ht="25.5" x14ac:dyDescent="0.25">
      <c r="A179" s="149" t="s">
        <v>301</v>
      </c>
      <c r="B179" s="160" t="s">
        <v>302</v>
      </c>
      <c r="C179" s="151" t="s">
        <v>24</v>
      </c>
      <c r="D179" s="156">
        <v>18.809999999999999</v>
      </c>
      <c r="E179" s="156">
        <v>30</v>
      </c>
      <c r="F179" s="153"/>
      <c r="G179" s="153"/>
      <c r="H179" s="179"/>
      <c r="I179" s="238"/>
      <c r="J179" s="239">
        <f>I179+'[6]1'!J178</f>
        <v>0</v>
      </c>
      <c r="K179" s="45">
        <f>E179-J179</f>
        <v>30</v>
      </c>
      <c r="L179" s="9">
        <f>ROUND(E179*D179,2)</f>
        <v>564.29999999999995</v>
      </c>
      <c r="M179" s="9">
        <f>ROUND(I179*D179,2)</f>
        <v>0</v>
      </c>
      <c r="N179" s="9">
        <f>ROUND(J179*D179,2)</f>
        <v>0</v>
      </c>
      <c r="O179" s="158">
        <f>L179-N179</f>
        <v>564.29999999999995</v>
      </c>
    </row>
    <row r="180" spans="1:15" x14ac:dyDescent="0.25">
      <c r="A180" s="149"/>
      <c r="B180" s="160"/>
      <c r="C180" s="151"/>
      <c r="D180" s="152"/>
      <c r="E180" s="152"/>
      <c r="F180" s="153"/>
      <c r="G180" s="153"/>
      <c r="H180" s="179"/>
      <c r="I180" s="12"/>
      <c r="J180" s="10"/>
      <c r="K180" s="45"/>
      <c r="L180" s="11">
        <f>SUM(L179)</f>
        <v>564.29999999999995</v>
      </c>
      <c r="M180" s="11">
        <f>SUM(M179)</f>
        <v>0</v>
      </c>
      <c r="N180" s="11">
        <f>SUM(N179)</f>
        <v>0</v>
      </c>
      <c r="O180" s="141"/>
    </row>
    <row r="181" spans="1:15" x14ac:dyDescent="0.25">
      <c r="A181" s="142" t="s">
        <v>303</v>
      </c>
      <c r="B181" s="143" t="s">
        <v>304</v>
      </c>
      <c r="C181" s="144"/>
      <c r="D181" s="145"/>
      <c r="E181" s="143"/>
      <c r="F181" s="146"/>
      <c r="G181" s="146"/>
      <c r="H181" s="147"/>
      <c r="I181" s="44"/>
      <c r="J181" s="45"/>
      <c r="K181" s="45"/>
      <c r="L181" s="43"/>
      <c r="M181" s="44"/>
      <c r="N181" s="146"/>
      <c r="O181" s="165">
        <f>O182</f>
        <v>0</v>
      </c>
    </row>
    <row r="182" spans="1:15" x14ac:dyDescent="0.25">
      <c r="A182" s="149" t="s">
        <v>305</v>
      </c>
      <c r="B182" s="160" t="s">
        <v>306</v>
      </c>
      <c r="C182" s="151" t="s">
        <v>146</v>
      </c>
      <c r="D182" s="156">
        <v>106.43</v>
      </c>
      <c r="E182" s="156">
        <v>31</v>
      </c>
      <c r="F182" s="153"/>
      <c r="G182" s="153"/>
      <c r="H182" s="179"/>
      <c r="I182" s="238">
        <v>31</v>
      </c>
      <c r="J182" s="239">
        <f>I182+'[6]1'!J181</f>
        <v>31</v>
      </c>
      <c r="K182" s="45">
        <f>E182-J182</f>
        <v>0</v>
      </c>
      <c r="L182" s="9">
        <f>ROUND(E182*D182,2)</f>
        <v>3299.33</v>
      </c>
      <c r="M182" s="9">
        <f>ROUND(I182*D182,2)</f>
        <v>3299.33</v>
      </c>
      <c r="N182" s="9">
        <f>ROUND(J182*D182,2)</f>
        <v>3299.33</v>
      </c>
      <c r="O182" s="158">
        <f>L182-N182</f>
        <v>0</v>
      </c>
    </row>
    <row r="183" spans="1:15" x14ac:dyDescent="0.25">
      <c r="A183" s="149"/>
      <c r="B183" s="160"/>
      <c r="C183" s="151"/>
      <c r="D183" s="152"/>
      <c r="E183" s="152"/>
      <c r="F183" s="153"/>
      <c r="G183" s="153"/>
      <c r="H183" s="179"/>
      <c r="I183" s="12"/>
      <c r="J183" s="10"/>
      <c r="K183" s="45"/>
      <c r="L183" s="11">
        <f>SUM(L182)</f>
        <v>3299.33</v>
      </c>
      <c r="M183" s="11">
        <f>SUM(M182)</f>
        <v>3299.33</v>
      </c>
      <c r="N183" s="11">
        <f>SUM(N182)</f>
        <v>3299.33</v>
      </c>
      <c r="O183" s="141"/>
    </row>
    <row r="184" spans="1:15" x14ac:dyDescent="0.25">
      <c r="A184" s="142" t="s">
        <v>307</v>
      </c>
      <c r="B184" s="143" t="s">
        <v>308</v>
      </c>
      <c r="C184" s="144"/>
      <c r="D184" s="145"/>
      <c r="E184" s="143"/>
      <c r="F184" s="146"/>
      <c r="G184" s="42"/>
      <c r="H184" s="43">
        <v>66.930000000000007</v>
      </c>
      <c r="I184" s="44"/>
      <c r="J184" s="45"/>
      <c r="K184" s="45"/>
      <c r="L184" s="40"/>
      <c r="M184" s="40"/>
      <c r="N184" s="40"/>
      <c r="O184" s="165">
        <f>SUM(O185:O189)</f>
        <v>0</v>
      </c>
    </row>
    <row r="185" spans="1:15" x14ac:dyDescent="0.25">
      <c r="A185" s="149" t="s">
        <v>309</v>
      </c>
      <c r="B185" s="160" t="s">
        <v>310</v>
      </c>
      <c r="C185" s="151" t="s">
        <v>146</v>
      </c>
      <c r="D185" s="156">
        <v>3312.18</v>
      </c>
      <c r="E185" s="156">
        <v>1</v>
      </c>
      <c r="F185" s="153"/>
      <c r="G185" s="157"/>
      <c r="H185" s="241">
        <v>35.369999999999997</v>
      </c>
      <c r="I185" s="238">
        <v>1</v>
      </c>
      <c r="J185" s="239">
        <f>I185+'[6]1'!J184</f>
        <v>1</v>
      </c>
      <c r="K185" s="45">
        <f>E185-J185</f>
        <v>0</v>
      </c>
      <c r="L185" s="9">
        <f>ROUND(E185*D185,2)</f>
        <v>3312.18</v>
      </c>
      <c r="M185" s="9">
        <f>ROUND(I185*D185,2)</f>
        <v>3312.18</v>
      </c>
      <c r="N185" s="9">
        <f>ROUND(J185*D185,2)</f>
        <v>3312.18</v>
      </c>
      <c r="O185" s="158">
        <f>L185-N185</f>
        <v>0</v>
      </c>
    </row>
    <row r="186" spans="1:15" x14ac:dyDescent="0.25">
      <c r="A186" s="149" t="s">
        <v>311</v>
      </c>
      <c r="B186" s="160" t="s">
        <v>312</v>
      </c>
      <c r="C186" s="151" t="s">
        <v>9</v>
      </c>
      <c r="D186" s="156">
        <v>14.21</v>
      </c>
      <c r="E186" s="156">
        <v>198.21</v>
      </c>
      <c r="F186" s="265"/>
      <c r="G186" s="157"/>
      <c r="H186" s="241">
        <v>40.89</v>
      </c>
      <c r="I186" s="238">
        <v>198.21</v>
      </c>
      <c r="J186" s="239">
        <f>I186+'[6]1'!J185</f>
        <v>198.21</v>
      </c>
      <c r="K186" s="45">
        <f>E186-J186</f>
        <v>0</v>
      </c>
      <c r="L186" s="9">
        <f>ROUND(E186*D186,2)</f>
        <v>2816.56</v>
      </c>
      <c r="M186" s="9">
        <f>ROUND(I186*D186,2)</f>
        <v>2816.56</v>
      </c>
      <c r="N186" s="9">
        <f>ROUND(J186*D186,2)</f>
        <v>2816.56</v>
      </c>
      <c r="O186" s="266">
        <f>L186-N186</f>
        <v>0</v>
      </c>
    </row>
    <row r="187" spans="1:15" x14ac:dyDescent="0.25">
      <c r="A187" s="149" t="s">
        <v>313</v>
      </c>
      <c r="B187" s="160" t="s">
        <v>314</v>
      </c>
      <c r="C187" s="151" t="s">
        <v>9</v>
      </c>
      <c r="D187" s="156">
        <v>1.97</v>
      </c>
      <c r="E187" s="156">
        <v>309.25</v>
      </c>
      <c r="F187" s="153"/>
      <c r="G187" s="157"/>
      <c r="H187" s="241">
        <v>32.39</v>
      </c>
      <c r="I187" s="238">
        <v>309.25</v>
      </c>
      <c r="J187" s="239">
        <f>I187+'[6]1'!J186</f>
        <v>309.25</v>
      </c>
      <c r="K187" s="45">
        <f>E187-J187</f>
        <v>0</v>
      </c>
      <c r="L187" s="9">
        <f>ROUND(E187*D187,2)</f>
        <v>609.22</v>
      </c>
      <c r="M187" s="9">
        <f>ROUND(I187*D187,2)</f>
        <v>609.22</v>
      </c>
      <c r="N187" s="9">
        <f>ROUND(J187*D187,2)</f>
        <v>609.22</v>
      </c>
      <c r="O187" s="158">
        <f>L187-N187</f>
        <v>0</v>
      </c>
    </row>
    <row r="188" spans="1:15" x14ac:dyDescent="0.25">
      <c r="A188" s="149" t="s">
        <v>315</v>
      </c>
      <c r="B188" s="160" t="s">
        <v>316</v>
      </c>
      <c r="C188" s="151" t="s">
        <v>17</v>
      </c>
      <c r="D188" s="156">
        <v>3.74</v>
      </c>
      <c r="E188" s="156">
        <v>39.58</v>
      </c>
      <c r="F188" s="153"/>
      <c r="G188" s="157"/>
      <c r="H188" s="241">
        <v>128.06</v>
      </c>
      <c r="I188" s="238">
        <v>39.58</v>
      </c>
      <c r="J188" s="239">
        <f>I188+'[6]1'!J187</f>
        <v>39.58</v>
      </c>
      <c r="K188" s="45">
        <f>E188-J188</f>
        <v>0</v>
      </c>
      <c r="L188" s="9">
        <f>ROUND(E188*D188,2)</f>
        <v>148.03</v>
      </c>
      <c r="M188" s="9">
        <f>ROUND(I188*D188,2)</f>
        <v>148.03</v>
      </c>
      <c r="N188" s="9">
        <f>ROUND(J188*D188,2)</f>
        <v>148.03</v>
      </c>
      <c r="O188" s="158">
        <f>L188-N188</f>
        <v>0</v>
      </c>
    </row>
    <row r="189" spans="1:15" ht="25.5" x14ac:dyDescent="0.25">
      <c r="A189" s="149" t="s">
        <v>317</v>
      </c>
      <c r="B189" s="160" t="s">
        <v>318</v>
      </c>
      <c r="C189" s="151" t="s">
        <v>17</v>
      </c>
      <c r="D189" s="156">
        <v>5.8</v>
      </c>
      <c r="E189" s="156">
        <v>39.58</v>
      </c>
      <c r="F189" s="153"/>
      <c r="G189" s="153"/>
      <c r="H189" s="179"/>
      <c r="I189" s="238">
        <v>39.58</v>
      </c>
      <c r="J189" s="239">
        <f>I189+'[6]1'!J188</f>
        <v>39.58</v>
      </c>
      <c r="K189" s="45">
        <f>E189-J189</f>
        <v>0</v>
      </c>
      <c r="L189" s="9">
        <f>ROUND(E189*D189,2)</f>
        <v>229.56</v>
      </c>
      <c r="M189" s="9">
        <f>ROUND(I189*D189,2)</f>
        <v>229.56</v>
      </c>
      <c r="N189" s="9">
        <f>ROUND(J189*D189,2)</f>
        <v>229.56</v>
      </c>
      <c r="O189" s="158">
        <f>L189-N189</f>
        <v>0</v>
      </c>
    </row>
    <row r="190" spans="1:15" x14ac:dyDescent="0.25">
      <c r="A190" s="153"/>
      <c r="B190" s="153"/>
      <c r="C190" s="153"/>
      <c r="D190" s="183"/>
      <c r="E190" s="183"/>
      <c r="F190" s="153"/>
      <c r="G190" s="153"/>
      <c r="H190" s="184"/>
      <c r="I190" s="12"/>
      <c r="J190" s="14"/>
      <c r="K190" s="66"/>
      <c r="L190" s="11">
        <f>SUM(L185:L189)</f>
        <v>7115.55</v>
      </c>
      <c r="M190" s="11">
        <f>SUM(M185:M189)</f>
        <v>7115.55</v>
      </c>
      <c r="N190" s="11">
        <f>SUM(N185:N189)</f>
        <v>7115.55</v>
      </c>
      <c r="O190" s="141"/>
    </row>
    <row r="191" spans="1:15" x14ac:dyDescent="0.25">
      <c r="A191" s="285" t="s">
        <v>319</v>
      </c>
      <c r="B191" s="286"/>
      <c r="C191" s="286"/>
      <c r="D191" s="286"/>
      <c r="E191" s="286"/>
      <c r="F191" s="286"/>
      <c r="G191" s="286"/>
      <c r="H191" s="286"/>
      <c r="I191" s="286"/>
      <c r="J191" s="287"/>
      <c r="K191" s="66"/>
      <c r="L191" s="15">
        <f>L190+L183+L180+L177+L136+L113+L92+L70+L58+L54+L51+L32+L24+L18</f>
        <v>440762.85000000003</v>
      </c>
      <c r="M191" s="15">
        <f>M190+M183+M180+M177+M136+M113+M92+M70+M58+M54+M51+M32+M24+M18-1087.23</f>
        <v>94048.219999999987</v>
      </c>
      <c r="N191" s="15">
        <f>N190+N183+N180+N177+N136+N113+N92+N70+N58+N54+N51+N32+N24+N18-1087.23</f>
        <v>417373.86000000004</v>
      </c>
      <c r="O191" s="165">
        <f>SUM(O184,O181,O178,O137,O114,O93,O71,O59,O55,O52,O33,O25,O19,O14)</f>
        <v>22301.760000000002</v>
      </c>
    </row>
    <row r="192" spans="1:15" x14ac:dyDescent="0.25">
      <c r="A192" s="316" t="s">
        <v>421</v>
      </c>
      <c r="B192" s="317"/>
      <c r="C192" s="317"/>
      <c r="D192" s="317"/>
      <c r="E192" s="317"/>
      <c r="F192" s="317"/>
      <c r="G192" s="317"/>
      <c r="H192" s="317"/>
      <c r="I192" s="317"/>
      <c r="J192" s="317"/>
      <c r="K192" s="317"/>
      <c r="L192" s="317"/>
      <c r="M192" s="317"/>
      <c r="N192" s="317"/>
      <c r="O192" s="318"/>
    </row>
    <row r="193" spans="2:17" x14ac:dyDescent="0.25">
      <c r="M193" s="16">
        <f>ROUND(M191/$L$191,4)</f>
        <v>0.21340000000000001</v>
      </c>
      <c r="N193" s="16">
        <f>ROUND(N191/$L$191,4)</f>
        <v>0.94689999999999996</v>
      </c>
      <c r="Q193" s="244">
        <f>M191*0.1804</f>
        <v>16966.298887999998</v>
      </c>
    </row>
    <row r="194" spans="2:17" x14ac:dyDescent="0.25">
      <c r="M194" s="17"/>
    </row>
    <row r="195" spans="2:17" x14ac:dyDescent="0.25">
      <c r="B195" s="112"/>
      <c r="C195" s="114"/>
      <c r="D195" s="114"/>
      <c r="Q195" s="244">
        <f>M191*0.24</f>
        <v>22571.572799999994</v>
      </c>
    </row>
    <row r="196" spans="2:17" x14ac:dyDescent="0.25">
      <c r="B196" s="116" t="s">
        <v>376</v>
      </c>
      <c r="C196" s="113"/>
      <c r="D196" s="324" t="s">
        <v>377</v>
      </c>
      <c r="E196" s="324"/>
      <c r="F196" s="324"/>
      <c r="G196" s="324"/>
      <c r="H196" s="324"/>
      <c r="I196" s="324"/>
      <c r="L196" s="319" t="s">
        <v>379</v>
      </c>
      <c r="M196" s="320"/>
      <c r="N196" s="320"/>
      <c r="O196" s="320"/>
    </row>
    <row r="197" spans="2:17" x14ac:dyDescent="0.25">
      <c r="D197" s="115"/>
      <c r="E197" s="323" t="s">
        <v>378</v>
      </c>
      <c r="F197" s="323"/>
      <c r="G197" s="323"/>
      <c r="H197" s="115"/>
      <c r="L197" s="321" t="s">
        <v>380</v>
      </c>
      <c r="M197" s="322"/>
      <c r="N197" s="322"/>
      <c r="O197" s="322"/>
    </row>
  </sheetData>
  <mergeCells count="39">
    <mergeCell ref="A192:O192"/>
    <mergeCell ref="L196:O196"/>
    <mergeCell ref="L197:O197"/>
    <mergeCell ref="E197:G197"/>
    <mergeCell ref="D196:I196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N4:O4"/>
    <mergeCell ref="O9:O12"/>
    <mergeCell ref="N8:O8"/>
    <mergeCell ref="M10:M12"/>
    <mergeCell ref="E10:E12"/>
    <mergeCell ref="C9:C12"/>
    <mergeCell ref="A191:J191"/>
    <mergeCell ref="N10:N12"/>
    <mergeCell ref="L10:L12"/>
    <mergeCell ref="I10:I12"/>
    <mergeCell ref="J10:J12"/>
    <mergeCell ref="K9:K12"/>
    <mergeCell ref="A6:C7"/>
    <mergeCell ref="G10:G12"/>
    <mergeCell ref="D9:D12"/>
    <mergeCell ref="E9:J9"/>
    <mergeCell ref="K5:L5"/>
    <mergeCell ref="K8:L8"/>
    <mergeCell ref="J3:O3"/>
    <mergeCell ref="K4:L4"/>
    <mergeCell ref="N5:O5"/>
    <mergeCell ref="A3:B3"/>
    <mergeCell ref="C3:D3"/>
    <mergeCell ref="C4:D4"/>
  </mergeCells>
  <pageMargins left="0.25" right="0.25" top="0.75" bottom="0.75" header="0.3" footer="0.3"/>
  <pageSetup paperSize="9" scale="66" fitToHeight="0" orientation="landscape" r:id="rId1"/>
  <headerFooter>
    <oddFooter>Página &amp;P de &amp;N</oddFooter>
  </headerFooter>
  <rowBreaks count="1" manualBreakCount="1">
    <brk id="75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R226"/>
  <sheetViews>
    <sheetView tabSelected="1" view="pageBreakPreview" topLeftCell="A2" zoomScaleNormal="100" zoomScaleSheetLayoutView="100" workbookViewId="0">
      <selection activeCell="A10" sqref="A10:M10"/>
    </sheetView>
  </sheetViews>
  <sheetFormatPr defaultColWidth="9.140625" defaultRowHeight="12.75" x14ac:dyDescent="0.2"/>
  <cols>
    <col min="1" max="1" width="36.5703125" style="23" customWidth="1"/>
    <col min="2" max="2" width="12.28515625" style="23" customWidth="1"/>
    <col min="3" max="3" width="8.5703125" style="23" customWidth="1"/>
    <col min="4" max="4" width="7.5703125" style="23" customWidth="1"/>
    <col min="5" max="5" width="6.7109375" style="23" customWidth="1"/>
    <col min="6" max="6" width="8.5703125" style="23" customWidth="1"/>
    <col min="7" max="7" width="7.28515625" style="23" customWidth="1"/>
    <col min="8" max="8" width="6.7109375" style="23" customWidth="1"/>
    <col min="9" max="9" width="8.7109375" style="23" bestFit="1" customWidth="1"/>
    <col min="10" max="10" width="8.28515625" style="23" customWidth="1"/>
    <col min="11" max="11" width="6.85546875" style="23" customWidth="1"/>
    <col min="12" max="12" width="5.7109375" style="23" customWidth="1"/>
    <col min="13" max="13" width="9.5703125" style="23" customWidth="1"/>
    <col min="14" max="14" width="12.42578125" style="22" customWidth="1"/>
    <col min="15" max="15" width="7.7109375" style="23" customWidth="1"/>
    <col min="16" max="16" width="6" style="23" customWidth="1"/>
    <col min="17" max="17" width="5.28515625" style="23" customWidth="1"/>
    <col min="18" max="16384" width="9.140625" style="23"/>
  </cols>
  <sheetData>
    <row r="1" spans="1:18" s="21" customFormat="1" ht="108.75" customHeight="1" x14ac:dyDescent="0.25">
      <c r="A1" s="352"/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</row>
    <row r="2" spans="1:18" ht="18.75" x14ac:dyDescent="0.2">
      <c r="A2" s="353" t="str">
        <f>[7]Orçamento!$A$2:$H$2</f>
        <v>PREFEITURA MUNICIPAL DE ITABAIANA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</row>
    <row r="3" spans="1:18" x14ac:dyDescent="0.2">
      <c r="A3" s="24"/>
      <c r="B3" s="18"/>
      <c r="C3" s="19"/>
      <c r="D3" s="25"/>
      <c r="E3" s="20"/>
      <c r="F3" s="26"/>
      <c r="G3" s="26"/>
    </row>
    <row r="4" spans="1:18" ht="12" customHeight="1" x14ac:dyDescent="0.2">
      <c r="A4" s="354" t="s">
        <v>320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6"/>
    </row>
    <row r="5" spans="1:18" ht="12" customHeight="1" x14ac:dyDescent="0.2">
      <c r="A5" s="357"/>
      <c r="B5" s="358"/>
      <c r="C5" s="358"/>
      <c r="D5" s="358"/>
      <c r="E5" s="358"/>
      <c r="F5" s="358"/>
      <c r="G5" s="358"/>
      <c r="H5" s="358"/>
      <c r="I5" s="358"/>
      <c r="J5" s="358"/>
      <c r="K5" s="358"/>
      <c r="L5" s="358"/>
      <c r="M5" s="359"/>
    </row>
    <row r="6" spans="1:18" ht="12.75" hidden="1" customHeight="1" x14ac:dyDescent="0.2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1:18" ht="12.75" customHeight="1" x14ac:dyDescent="0.2">
      <c r="A7" s="92" t="s">
        <v>366</v>
      </c>
      <c r="B7" s="361" t="s">
        <v>367</v>
      </c>
      <c r="C7" s="362"/>
      <c r="D7" s="362"/>
      <c r="E7" s="362"/>
      <c r="F7" s="362"/>
      <c r="G7" s="362"/>
      <c r="H7" s="362"/>
      <c r="I7" s="362"/>
      <c r="J7" s="364" t="s">
        <v>420</v>
      </c>
      <c r="K7" s="365"/>
      <c r="L7" s="365"/>
      <c r="M7" s="366"/>
    </row>
    <row r="8" spans="1:18" ht="12.75" customHeight="1" x14ac:dyDescent="0.2">
      <c r="A8" s="93" t="s">
        <v>368</v>
      </c>
      <c r="B8" s="361" t="s">
        <v>369</v>
      </c>
      <c r="C8" s="362"/>
      <c r="D8" s="362"/>
      <c r="E8" s="362"/>
      <c r="F8" s="362"/>
      <c r="G8" s="362"/>
      <c r="H8" s="362"/>
      <c r="I8" s="362"/>
      <c r="J8" s="367"/>
      <c r="K8" s="368"/>
      <c r="L8" s="368"/>
      <c r="M8" s="369"/>
    </row>
    <row r="9" spans="1:18" ht="12.75" customHeight="1" x14ac:dyDescent="0.2">
      <c r="A9" s="94" t="s">
        <v>370</v>
      </c>
      <c r="B9" s="363">
        <v>44954</v>
      </c>
      <c r="C9" s="363"/>
      <c r="D9" s="363"/>
      <c r="E9" s="95" t="s">
        <v>371</v>
      </c>
      <c r="F9" s="363">
        <v>44995</v>
      </c>
      <c r="G9" s="363"/>
      <c r="H9" s="363"/>
      <c r="I9" s="363"/>
      <c r="J9" s="370"/>
      <c r="K9" s="371"/>
      <c r="L9" s="371"/>
      <c r="M9" s="372"/>
    </row>
    <row r="10" spans="1:18" ht="25.5" customHeight="1" x14ac:dyDescent="0.2">
      <c r="A10" s="360"/>
      <c r="B10" s="360"/>
      <c r="C10" s="360"/>
      <c r="D10" s="360"/>
      <c r="E10" s="360"/>
      <c r="F10" s="360"/>
      <c r="G10" s="360"/>
      <c r="H10" s="360"/>
      <c r="I10" s="360"/>
      <c r="J10" s="360"/>
      <c r="K10" s="360"/>
      <c r="L10" s="360"/>
      <c r="M10" s="360"/>
    </row>
    <row r="11" spans="1:18" hidden="1" x14ac:dyDescent="0.2"/>
    <row r="12" spans="1:18" hidden="1" x14ac:dyDescent="0.2"/>
    <row r="13" spans="1:18" ht="15" x14ac:dyDescent="0.25">
      <c r="A13" s="347" t="s">
        <v>410</v>
      </c>
      <c r="B13" s="348"/>
      <c r="C13" s="348"/>
      <c r="D13" s="348"/>
      <c r="E13" s="348"/>
      <c r="F13" s="348"/>
      <c r="G13" s="348"/>
      <c r="H13" s="348"/>
      <c r="I13" s="348"/>
      <c r="J13" s="348"/>
      <c r="K13" s="348"/>
      <c r="L13" s="348"/>
      <c r="M13" s="348"/>
    </row>
    <row r="14" spans="1:18" ht="15" hidden="1" x14ac:dyDescent="0.25">
      <c r="B14" s="28"/>
      <c r="C14" s="29"/>
    </row>
    <row r="15" spans="1:18" s="22" customFormat="1" ht="15" hidden="1" x14ac:dyDescent="0.25">
      <c r="A15" s="331" t="s">
        <v>326</v>
      </c>
      <c r="B15" s="332"/>
      <c r="C15" s="332"/>
      <c r="D15" s="332"/>
      <c r="E15" s="332"/>
      <c r="F15" s="332"/>
      <c r="G15" s="332"/>
      <c r="H15" s="332"/>
      <c r="I15" s="332"/>
      <c r="J15" s="332"/>
      <c r="K15" s="332"/>
      <c r="L15" s="332"/>
      <c r="M15" s="333"/>
      <c r="O15" s="23"/>
      <c r="P15" s="23"/>
      <c r="Q15" s="23"/>
      <c r="R15" s="23"/>
    </row>
    <row r="16" spans="1:18" s="22" customFormat="1" ht="15" hidden="1" x14ac:dyDescent="0.25">
      <c r="A16" s="23"/>
      <c r="B16" s="28"/>
      <c r="C16" s="29"/>
      <c r="D16" s="23"/>
      <c r="E16" s="23"/>
      <c r="F16" s="23"/>
      <c r="G16" s="23"/>
      <c r="H16" s="23"/>
      <c r="I16" s="23"/>
      <c r="J16" s="23"/>
      <c r="K16" s="23"/>
      <c r="L16" s="23"/>
      <c r="M16" s="23"/>
      <c r="O16" s="23"/>
      <c r="P16" s="23"/>
      <c r="Q16" s="23"/>
      <c r="R16" s="23"/>
    </row>
    <row r="17" spans="1:18" s="22" customFormat="1" ht="15" hidden="1" x14ac:dyDescent="0.25">
      <c r="A17" s="374" t="s">
        <v>327</v>
      </c>
      <c r="B17" s="374"/>
      <c r="C17" s="29"/>
      <c r="D17" s="23"/>
      <c r="E17" s="23"/>
      <c r="F17" s="23"/>
      <c r="G17" s="23"/>
      <c r="H17" s="23"/>
      <c r="I17" s="23"/>
      <c r="J17" s="23"/>
      <c r="K17" s="23"/>
      <c r="L17" s="23"/>
      <c r="M17" s="23"/>
      <c r="O17" s="23"/>
      <c r="P17" s="23"/>
      <c r="Q17" s="23"/>
      <c r="R17" s="23"/>
    </row>
    <row r="18" spans="1:18" s="22" customFormat="1" ht="15" hidden="1" x14ac:dyDescent="0.25">
      <c r="A18" s="23"/>
      <c r="B18" s="28"/>
      <c r="C18" s="29"/>
      <c r="D18" s="23"/>
      <c r="E18" s="23"/>
      <c r="F18" s="23"/>
      <c r="G18" s="23"/>
      <c r="H18" s="23"/>
      <c r="I18" s="23"/>
      <c r="J18" s="23"/>
      <c r="K18" s="23"/>
      <c r="L18" s="23"/>
      <c r="M18" s="23"/>
      <c r="O18" s="23"/>
      <c r="P18" s="23"/>
      <c r="Q18" s="23"/>
      <c r="R18" s="23"/>
    </row>
    <row r="19" spans="1:18" s="22" customFormat="1" ht="15" hidden="1" customHeight="1" x14ac:dyDescent="0.2">
      <c r="A19" s="23"/>
      <c r="B19" s="373" t="s">
        <v>328</v>
      </c>
      <c r="C19" s="373"/>
      <c r="D19" s="23"/>
      <c r="E19" s="23"/>
      <c r="F19" s="23"/>
      <c r="G19" s="23"/>
      <c r="H19" s="23"/>
      <c r="I19" s="23"/>
      <c r="J19" s="23"/>
      <c r="K19" s="23"/>
      <c r="L19" s="23"/>
      <c r="M19" s="23"/>
      <c r="O19" s="23"/>
      <c r="P19" s="23"/>
      <c r="Q19" s="23"/>
      <c r="R19" s="23"/>
    </row>
    <row r="20" spans="1:18" s="22" customFormat="1" ht="15" hidden="1" x14ac:dyDescent="0.2">
      <c r="A20" s="77" t="s">
        <v>381</v>
      </c>
      <c r="B20" s="74">
        <v>51.41</v>
      </c>
      <c r="C20" s="86" t="s">
        <v>9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O20" s="23"/>
      <c r="P20" s="23"/>
      <c r="Q20" s="23"/>
      <c r="R20" s="23"/>
    </row>
    <row r="21" spans="1:18" s="22" customFormat="1" ht="15" hidden="1" x14ac:dyDescent="0.25">
      <c r="A21" s="69" t="s">
        <v>329</v>
      </c>
      <c r="B21" s="73">
        <v>57.47</v>
      </c>
      <c r="C21" s="84" t="s">
        <v>9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O21" s="23"/>
      <c r="P21" s="23"/>
      <c r="Q21" s="23"/>
      <c r="R21" s="23"/>
    </row>
    <row r="22" spans="1:18" s="137" customFormat="1" ht="15" hidden="1" x14ac:dyDescent="0.25">
      <c r="A22" s="69" t="s">
        <v>382</v>
      </c>
      <c r="B22" s="73">
        <f>37.31+66.22</f>
        <v>103.53</v>
      </c>
      <c r="C22" s="84" t="s">
        <v>9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O22" s="23"/>
      <c r="P22" s="23"/>
      <c r="Q22" s="23"/>
      <c r="R22" s="23"/>
    </row>
    <row r="23" spans="1:18" s="22" customFormat="1" ht="15" hidden="1" x14ac:dyDescent="0.25">
      <c r="A23" s="69" t="s">
        <v>330</v>
      </c>
      <c r="B23" s="73">
        <v>59.29</v>
      </c>
      <c r="C23" s="84" t="s">
        <v>9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O23" s="23"/>
      <c r="P23" s="23"/>
      <c r="Q23" s="23"/>
      <c r="R23" s="23"/>
    </row>
    <row r="24" spans="1:18" s="22" customFormat="1" ht="15" hidden="1" x14ac:dyDescent="0.25">
      <c r="A24" s="70" t="s">
        <v>331</v>
      </c>
      <c r="B24" s="73">
        <f>17.92-0.9</f>
        <v>17.020000000000003</v>
      </c>
      <c r="C24" s="84" t="s">
        <v>9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O24" s="23"/>
      <c r="P24" s="23"/>
      <c r="Q24" s="23"/>
      <c r="R24" s="23"/>
    </row>
    <row r="25" spans="1:18" s="22" customFormat="1" ht="15" hidden="1" x14ac:dyDescent="0.25">
      <c r="A25" s="69" t="s">
        <v>332</v>
      </c>
      <c r="B25" s="73">
        <v>44.8</v>
      </c>
      <c r="C25" s="83" t="s">
        <v>9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O25" s="23"/>
      <c r="P25" s="23"/>
      <c r="Q25" s="23"/>
      <c r="R25" s="23"/>
    </row>
    <row r="26" spans="1:18" s="22" customFormat="1" ht="15" hidden="1" x14ac:dyDescent="0.25">
      <c r="A26" s="23"/>
      <c r="B26" s="28"/>
      <c r="C26" s="29"/>
      <c r="D26" s="23"/>
      <c r="E26" s="23"/>
      <c r="F26" s="23"/>
      <c r="G26" s="23"/>
      <c r="H26" s="23"/>
      <c r="I26" s="23"/>
      <c r="J26" s="23"/>
      <c r="K26" s="23"/>
      <c r="L26" s="23"/>
      <c r="M26" s="23"/>
      <c r="O26" s="23"/>
      <c r="P26" s="23"/>
      <c r="Q26" s="23"/>
      <c r="R26" s="23"/>
    </row>
    <row r="27" spans="1:18" s="85" customFormat="1" ht="15" hidden="1" x14ac:dyDescent="0.2">
      <c r="A27" s="337" t="s">
        <v>372</v>
      </c>
      <c r="B27" s="338"/>
      <c r="C27" s="338"/>
      <c r="D27" s="338"/>
      <c r="E27" s="338"/>
      <c r="F27" s="338"/>
      <c r="G27" s="338"/>
      <c r="H27" s="338"/>
      <c r="I27" s="339"/>
      <c r="J27" s="99">
        <f>SUM(B20:B25)</f>
        <v>333.52</v>
      </c>
      <c r="K27" s="100" t="s">
        <v>9</v>
      </c>
      <c r="L27" s="23"/>
      <c r="M27" s="23"/>
      <c r="O27" s="23"/>
      <c r="P27" s="23"/>
      <c r="Q27" s="23"/>
      <c r="R27" s="23"/>
    </row>
    <row r="28" spans="1:18" s="85" customFormat="1" ht="15" hidden="1" x14ac:dyDescent="0.25">
      <c r="A28" s="23"/>
      <c r="B28" s="28"/>
      <c r="C28" s="29"/>
      <c r="D28" s="23"/>
      <c r="E28" s="23"/>
      <c r="F28" s="23"/>
      <c r="G28" s="23"/>
      <c r="H28" s="23"/>
      <c r="I28" s="23"/>
      <c r="J28" s="23"/>
      <c r="K28" s="23"/>
      <c r="L28" s="23"/>
      <c r="M28" s="23"/>
      <c r="O28" s="23"/>
      <c r="P28" s="23"/>
      <c r="Q28" s="23"/>
      <c r="R28" s="23"/>
    </row>
    <row r="29" spans="1:18" s="85" customFormat="1" ht="15" hidden="1" x14ac:dyDescent="0.2">
      <c r="A29" s="325" t="s">
        <v>373</v>
      </c>
      <c r="B29" s="326"/>
      <c r="C29" s="326"/>
      <c r="D29" s="326"/>
      <c r="E29" s="326"/>
      <c r="F29" s="326"/>
      <c r="G29" s="326"/>
      <c r="H29" s="326"/>
      <c r="I29" s="340"/>
      <c r="J29" s="111">
        <v>272.14</v>
      </c>
      <c r="K29" s="106" t="s">
        <v>9</v>
      </c>
      <c r="L29" s="106"/>
      <c r="M29" s="79"/>
      <c r="O29" s="23"/>
      <c r="P29" s="23"/>
      <c r="Q29" s="23"/>
      <c r="R29" s="23"/>
    </row>
    <row r="30" spans="1:18" s="85" customFormat="1" ht="15" hidden="1" x14ac:dyDescent="0.2">
      <c r="A30" s="328" t="s">
        <v>374</v>
      </c>
      <c r="B30" s="329"/>
      <c r="C30" s="329"/>
      <c r="D30" s="329"/>
      <c r="E30" s="329"/>
      <c r="F30" s="329"/>
      <c r="G30" s="329"/>
      <c r="H30" s="329"/>
      <c r="I30" s="330"/>
      <c r="J30" s="108">
        <f>J31-J29</f>
        <v>61.379999999999995</v>
      </c>
      <c r="K30" s="109" t="s">
        <v>9</v>
      </c>
      <c r="L30" s="104"/>
      <c r="M30" s="105"/>
      <c r="O30" s="23"/>
      <c r="P30" s="23"/>
      <c r="Q30" s="23"/>
      <c r="R30" s="23"/>
    </row>
    <row r="31" spans="1:18" s="22" customFormat="1" ht="15" hidden="1" x14ac:dyDescent="0.2">
      <c r="A31" s="349" t="s">
        <v>375</v>
      </c>
      <c r="B31" s="350"/>
      <c r="C31" s="350"/>
      <c r="D31" s="350"/>
      <c r="E31" s="350"/>
      <c r="F31" s="350"/>
      <c r="G31" s="350"/>
      <c r="H31" s="350"/>
      <c r="I31" s="351"/>
      <c r="J31" s="101">
        <f>J27</f>
        <v>333.52</v>
      </c>
      <c r="K31" s="102" t="s">
        <v>9</v>
      </c>
      <c r="L31" s="107"/>
      <c r="M31" s="103"/>
      <c r="O31" s="23"/>
      <c r="P31" s="23"/>
      <c r="Q31" s="23"/>
      <c r="R31" s="23"/>
    </row>
    <row r="32" spans="1:18" s="22" customFormat="1" ht="15" x14ac:dyDescent="0.25">
      <c r="A32" s="23"/>
      <c r="B32" s="28"/>
      <c r="C32" s="29"/>
      <c r="D32" s="23"/>
      <c r="E32" s="23"/>
      <c r="F32" s="23"/>
      <c r="G32" s="23"/>
      <c r="H32" s="23"/>
      <c r="I32" s="23"/>
      <c r="J32" s="23"/>
      <c r="K32" s="23"/>
      <c r="L32" s="23"/>
      <c r="M32" s="23"/>
      <c r="O32" s="23"/>
      <c r="P32" s="23"/>
      <c r="Q32" s="23"/>
      <c r="R32" s="23"/>
    </row>
    <row r="33" spans="1:18" s="243" customFormat="1" ht="15" x14ac:dyDescent="0.25">
      <c r="A33" s="331" t="s">
        <v>448</v>
      </c>
      <c r="B33" s="332"/>
      <c r="C33" s="332"/>
      <c r="D33" s="332"/>
      <c r="E33" s="332"/>
      <c r="F33" s="332"/>
      <c r="G33" s="332"/>
      <c r="H33" s="332"/>
      <c r="I33" s="332"/>
      <c r="J33" s="332"/>
      <c r="K33" s="332"/>
      <c r="L33" s="332"/>
      <c r="M33" s="333"/>
      <c r="O33" s="23"/>
      <c r="P33" s="23"/>
      <c r="Q33" s="23"/>
      <c r="R33" s="23"/>
    </row>
    <row r="34" spans="1:18" s="243" customFormat="1" ht="15" x14ac:dyDescent="0.2">
      <c r="A34" s="185"/>
      <c r="B34" s="185"/>
      <c r="C34" s="185"/>
      <c r="D34" s="185"/>
      <c r="E34" s="185"/>
      <c r="F34" s="185"/>
      <c r="G34" s="185"/>
      <c r="H34" s="185"/>
      <c r="I34" s="185"/>
      <c r="J34" s="186"/>
      <c r="K34" s="187"/>
      <c r="L34" s="122"/>
      <c r="M34" s="75"/>
      <c r="O34" s="23"/>
      <c r="P34" s="23"/>
      <c r="Q34" s="23"/>
      <c r="R34" s="23"/>
    </row>
    <row r="35" spans="1:18" s="253" customFormat="1" x14ac:dyDescent="0.2">
      <c r="A35" s="252" t="s">
        <v>411</v>
      </c>
      <c r="B35" s="375" t="s">
        <v>328</v>
      </c>
      <c r="C35" s="376"/>
      <c r="D35" s="76"/>
      <c r="E35" s="245"/>
      <c r="F35" s="76"/>
      <c r="G35" s="245"/>
      <c r="H35" s="23"/>
      <c r="I35" s="23"/>
      <c r="J35" s="23"/>
      <c r="K35" s="23"/>
      <c r="L35" s="23"/>
      <c r="M35" s="23"/>
      <c r="O35" s="23"/>
      <c r="P35" s="23"/>
      <c r="Q35" s="23"/>
      <c r="R35" s="23"/>
    </row>
    <row r="36" spans="1:18" s="253" customFormat="1" x14ac:dyDescent="0.2">
      <c r="A36" s="69" t="s">
        <v>449</v>
      </c>
      <c r="B36" s="256">
        <v>18.7</v>
      </c>
      <c r="C36" s="71" t="s">
        <v>9</v>
      </c>
      <c r="D36" s="76"/>
      <c r="E36" s="245"/>
      <c r="F36" s="76"/>
      <c r="G36" s="245"/>
      <c r="H36" s="23"/>
      <c r="I36" s="23"/>
      <c r="J36" s="23"/>
      <c r="K36" s="23"/>
      <c r="L36" s="23"/>
      <c r="M36" s="23"/>
      <c r="O36" s="23"/>
      <c r="P36" s="23"/>
      <c r="Q36" s="23"/>
      <c r="R36" s="23"/>
    </row>
    <row r="37" spans="1:18" s="253" customFormat="1" x14ac:dyDescent="0.2">
      <c r="A37" s="69" t="s">
        <v>450</v>
      </c>
      <c r="B37" s="256">
        <v>7.64</v>
      </c>
      <c r="C37" s="71" t="s">
        <v>9</v>
      </c>
      <c r="D37" s="76"/>
      <c r="E37" s="245"/>
      <c r="F37" s="76"/>
      <c r="G37" s="245"/>
      <c r="H37" s="23"/>
      <c r="I37" s="23"/>
      <c r="J37" s="23"/>
      <c r="K37" s="23"/>
      <c r="L37" s="23"/>
      <c r="M37" s="23"/>
      <c r="O37" s="23"/>
      <c r="P37" s="23"/>
      <c r="Q37" s="23"/>
      <c r="R37" s="23"/>
    </row>
    <row r="38" spans="1:18" s="253" customFormat="1" x14ac:dyDescent="0.2">
      <c r="A38" s="254"/>
      <c r="B38" s="73">
        <f>SUM(B36:B37)</f>
        <v>26.34</v>
      </c>
      <c r="C38" s="71" t="s">
        <v>9</v>
      </c>
      <c r="D38" s="76"/>
      <c r="E38" s="245"/>
      <c r="F38" s="76"/>
      <c r="G38" s="245"/>
      <c r="H38" s="23"/>
      <c r="I38" s="23"/>
      <c r="J38" s="23"/>
      <c r="K38" s="23"/>
      <c r="L38" s="23"/>
      <c r="M38" s="23"/>
      <c r="O38" s="23"/>
      <c r="P38" s="23"/>
      <c r="Q38" s="23"/>
      <c r="R38" s="23"/>
    </row>
    <row r="39" spans="1:18" s="253" customFormat="1" x14ac:dyDescent="0.2">
      <c r="A39" s="254"/>
      <c r="B39" s="255"/>
      <c r="C39" s="245"/>
      <c r="D39" s="76"/>
      <c r="E39" s="245"/>
      <c r="F39" s="76"/>
      <c r="G39" s="245"/>
      <c r="H39" s="23"/>
      <c r="I39" s="23"/>
      <c r="J39" s="23"/>
      <c r="K39" s="23"/>
      <c r="L39" s="23"/>
      <c r="M39" s="23"/>
      <c r="O39" s="23"/>
      <c r="P39" s="23"/>
      <c r="Q39" s="23"/>
      <c r="R39" s="23"/>
    </row>
    <row r="40" spans="1:18" s="243" customFormat="1" ht="15" x14ac:dyDescent="0.2">
      <c r="A40" s="337" t="s">
        <v>372</v>
      </c>
      <c r="B40" s="338"/>
      <c r="C40" s="338"/>
      <c r="D40" s="338"/>
      <c r="E40" s="338"/>
      <c r="F40" s="338"/>
      <c r="G40" s="338"/>
      <c r="H40" s="338"/>
      <c r="I40" s="339"/>
      <c r="J40" s="99">
        <f>B38</f>
        <v>26.34</v>
      </c>
      <c r="K40" s="100" t="s">
        <v>9</v>
      </c>
      <c r="L40" s="23"/>
      <c r="M40" s="23"/>
      <c r="O40" s="23"/>
      <c r="P40" s="23"/>
      <c r="Q40" s="23"/>
      <c r="R40" s="23"/>
    </row>
    <row r="41" spans="1:18" s="243" customFormat="1" ht="15" x14ac:dyDescent="0.25">
      <c r="A41" s="23"/>
      <c r="B41" s="28"/>
      <c r="C41" s="29"/>
      <c r="D41" s="23"/>
      <c r="E41" s="23"/>
      <c r="F41" s="23"/>
      <c r="G41" s="23"/>
      <c r="H41" s="23"/>
      <c r="I41" s="23"/>
      <c r="J41" s="23"/>
      <c r="K41" s="23"/>
      <c r="L41" s="23"/>
      <c r="M41" s="23"/>
      <c r="O41" s="23"/>
      <c r="P41" s="23"/>
      <c r="Q41" s="23"/>
      <c r="R41" s="23"/>
    </row>
    <row r="42" spans="1:18" s="243" customFormat="1" ht="15" x14ac:dyDescent="0.2">
      <c r="A42" s="325" t="s">
        <v>373</v>
      </c>
      <c r="B42" s="326"/>
      <c r="C42" s="326"/>
      <c r="D42" s="326"/>
      <c r="E42" s="326"/>
      <c r="F42" s="326"/>
      <c r="G42" s="326"/>
      <c r="H42" s="326"/>
      <c r="I42" s="340"/>
      <c r="J42" s="111">
        <v>0</v>
      </c>
      <c r="K42" s="106" t="s">
        <v>9</v>
      </c>
      <c r="L42" s="106"/>
      <c r="M42" s="79"/>
      <c r="O42" s="23"/>
      <c r="P42" s="23"/>
      <c r="Q42" s="23"/>
      <c r="R42" s="23"/>
    </row>
    <row r="43" spans="1:18" s="243" customFormat="1" ht="15" x14ac:dyDescent="0.2">
      <c r="A43" s="328" t="s">
        <v>374</v>
      </c>
      <c r="B43" s="329"/>
      <c r="C43" s="329"/>
      <c r="D43" s="329"/>
      <c r="E43" s="329"/>
      <c r="F43" s="329"/>
      <c r="G43" s="329"/>
      <c r="H43" s="329"/>
      <c r="I43" s="330"/>
      <c r="J43" s="108">
        <f>J40</f>
        <v>26.34</v>
      </c>
      <c r="K43" s="109" t="s">
        <v>9</v>
      </c>
      <c r="L43" s="104"/>
      <c r="M43" s="105"/>
      <c r="O43" s="23"/>
      <c r="P43" s="23"/>
      <c r="Q43" s="23"/>
      <c r="R43" s="23"/>
    </row>
    <row r="44" spans="1:18" s="243" customFormat="1" ht="15" x14ac:dyDescent="0.2">
      <c r="A44" s="349" t="s">
        <v>375</v>
      </c>
      <c r="B44" s="350"/>
      <c r="C44" s="350"/>
      <c r="D44" s="350"/>
      <c r="E44" s="350"/>
      <c r="F44" s="350"/>
      <c r="G44" s="350"/>
      <c r="H44" s="350"/>
      <c r="I44" s="351"/>
      <c r="J44" s="101">
        <f>SUM(J42:J43)</f>
        <v>26.34</v>
      </c>
      <c r="K44" s="102" t="s">
        <v>9</v>
      </c>
      <c r="L44" s="107"/>
      <c r="M44" s="103"/>
      <c r="O44" s="23"/>
      <c r="P44" s="23"/>
      <c r="Q44" s="23"/>
      <c r="R44" s="23"/>
    </row>
    <row r="45" spans="1:18" s="243" customFormat="1" ht="15" x14ac:dyDescent="0.25">
      <c r="A45" s="23"/>
      <c r="B45" s="28"/>
      <c r="C45" s="29"/>
      <c r="D45" s="23"/>
      <c r="E45" s="23"/>
      <c r="F45" s="23"/>
      <c r="G45" s="23"/>
      <c r="H45" s="23"/>
      <c r="I45" s="23"/>
      <c r="J45" s="23"/>
      <c r="K45" s="23"/>
      <c r="L45" s="23"/>
      <c r="M45" s="23"/>
      <c r="O45" s="23"/>
      <c r="P45" s="23"/>
      <c r="Q45" s="23"/>
      <c r="R45" s="23"/>
    </row>
    <row r="46" spans="1:18" s="253" customFormat="1" ht="15" x14ac:dyDescent="0.2">
      <c r="A46" s="185"/>
      <c r="B46" s="185"/>
      <c r="C46" s="185"/>
      <c r="D46" s="185"/>
      <c r="E46" s="185"/>
      <c r="F46" s="185"/>
      <c r="G46" s="185"/>
      <c r="H46" s="185"/>
      <c r="I46" s="185"/>
      <c r="J46" s="186"/>
      <c r="K46" s="187"/>
      <c r="L46" s="122"/>
      <c r="M46" s="75"/>
      <c r="O46" s="23"/>
      <c r="P46" s="23"/>
      <c r="Q46" s="23"/>
      <c r="R46" s="23"/>
    </row>
    <row r="47" spans="1:18" s="259" customFormat="1" ht="15" x14ac:dyDescent="0.25">
      <c r="A47" s="347" t="s">
        <v>413</v>
      </c>
      <c r="B47" s="348"/>
      <c r="C47" s="348"/>
      <c r="D47" s="348"/>
      <c r="E47" s="348"/>
      <c r="F47" s="348"/>
      <c r="G47" s="348"/>
      <c r="H47" s="348"/>
      <c r="I47" s="348"/>
      <c r="J47" s="348"/>
      <c r="K47" s="348"/>
      <c r="L47" s="348"/>
      <c r="M47" s="348"/>
      <c r="O47" s="23"/>
      <c r="P47" s="23"/>
      <c r="Q47" s="23"/>
      <c r="R47" s="23"/>
    </row>
    <row r="48" spans="1:18" s="259" customFormat="1" ht="15" x14ac:dyDescent="0.2">
      <c r="A48" s="185"/>
      <c r="B48" s="185"/>
      <c r="C48" s="185"/>
      <c r="D48" s="185"/>
      <c r="E48" s="185"/>
      <c r="F48" s="185"/>
      <c r="G48" s="185"/>
      <c r="H48" s="185"/>
      <c r="I48" s="185"/>
      <c r="J48" s="186"/>
      <c r="K48" s="187"/>
      <c r="L48" s="122"/>
      <c r="M48" s="75"/>
      <c r="O48" s="23"/>
      <c r="P48" s="23"/>
      <c r="Q48" s="23"/>
      <c r="R48" s="23"/>
    </row>
    <row r="49" spans="1:18" s="246" customFormat="1" ht="15" x14ac:dyDescent="0.25">
      <c r="A49" s="347" t="s">
        <v>406</v>
      </c>
      <c r="B49" s="348"/>
      <c r="C49" s="348"/>
      <c r="D49" s="348"/>
      <c r="E49" s="348"/>
      <c r="F49" s="348"/>
      <c r="G49" s="348"/>
      <c r="H49" s="348"/>
      <c r="I49" s="348"/>
      <c r="J49" s="348"/>
      <c r="K49" s="348"/>
      <c r="L49" s="348"/>
      <c r="M49" s="348"/>
      <c r="O49" s="23"/>
      <c r="P49" s="23"/>
      <c r="Q49" s="23"/>
      <c r="R49" s="23"/>
    </row>
    <row r="50" spans="1:18" s="246" customFormat="1" x14ac:dyDescent="0.2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O50" s="23"/>
      <c r="P50" s="23"/>
      <c r="Q50" s="23"/>
      <c r="R50" s="23"/>
    </row>
    <row r="51" spans="1:18" s="246" customFormat="1" ht="28.5" customHeight="1" x14ac:dyDescent="0.25">
      <c r="A51" s="331" t="s">
        <v>407</v>
      </c>
      <c r="B51" s="332"/>
      <c r="C51" s="332"/>
      <c r="D51" s="332"/>
      <c r="E51" s="332"/>
      <c r="F51" s="332"/>
      <c r="G51" s="332"/>
      <c r="H51" s="332"/>
      <c r="I51" s="332"/>
      <c r="J51" s="332"/>
      <c r="K51" s="332"/>
      <c r="L51" s="332"/>
      <c r="M51" s="333"/>
      <c r="O51" s="23"/>
      <c r="P51" s="23"/>
      <c r="Q51" s="23"/>
      <c r="R51" s="23"/>
    </row>
    <row r="52" spans="1:18" s="246" customFormat="1" ht="15" x14ac:dyDescent="0.2">
      <c r="A52" s="185"/>
      <c r="B52" s="185"/>
      <c r="C52" s="185"/>
      <c r="D52" s="185"/>
      <c r="E52" s="185"/>
      <c r="F52" s="185"/>
      <c r="G52" s="185"/>
      <c r="H52" s="185"/>
      <c r="I52" s="185"/>
      <c r="J52" s="186"/>
      <c r="K52" s="187"/>
      <c r="L52" s="122"/>
      <c r="M52" s="75"/>
      <c r="O52" s="23"/>
      <c r="P52" s="23"/>
      <c r="Q52" s="23"/>
      <c r="R52" s="23"/>
    </row>
    <row r="53" spans="1:18" s="246" customFormat="1" ht="15" x14ac:dyDescent="0.2">
      <c r="A53" s="185"/>
      <c r="B53" s="325" t="s">
        <v>328</v>
      </c>
      <c r="C53" s="340"/>
      <c r="D53" s="185"/>
      <c r="E53" s="185"/>
      <c r="F53" s="185"/>
      <c r="G53" s="185"/>
      <c r="H53" s="185"/>
      <c r="I53" s="185"/>
      <c r="J53" s="186"/>
      <c r="K53" s="187"/>
      <c r="L53" s="122"/>
      <c r="M53" s="75"/>
      <c r="O53" s="23"/>
      <c r="P53" s="23"/>
      <c r="Q53" s="23"/>
      <c r="R53" s="23"/>
    </row>
    <row r="54" spans="1:18" s="246" customFormat="1" ht="15" x14ac:dyDescent="0.2">
      <c r="A54" s="189" t="s">
        <v>451</v>
      </c>
      <c r="B54" s="251">
        <v>50.62</v>
      </c>
      <c r="C54" s="250" t="s">
        <v>9</v>
      </c>
      <c r="D54" s="185"/>
      <c r="E54" s="185"/>
      <c r="F54" s="185"/>
      <c r="G54" s="185"/>
      <c r="H54" s="185"/>
      <c r="I54" s="185"/>
      <c r="J54" s="186"/>
      <c r="K54" s="187"/>
      <c r="L54" s="122"/>
      <c r="M54" s="75"/>
      <c r="O54" s="23"/>
      <c r="P54" s="23"/>
      <c r="Q54" s="23"/>
      <c r="R54" s="23"/>
    </row>
    <row r="56" spans="1:18" ht="15" x14ac:dyDescent="0.2">
      <c r="A56" s="337" t="s">
        <v>372</v>
      </c>
      <c r="B56" s="338"/>
      <c r="C56" s="338"/>
      <c r="D56" s="338"/>
      <c r="E56" s="338"/>
      <c r="F56" s="338"/>
      <c r="G56" s="338"/>
      <c r="H56" s="338"/>
      <c r="I56" s="339"/>
      <c r="J56" s="99">
        <f>SUM(B54:B54)</f>
        <v>50.62</v>
      </c>
      <c r="K56" s="100" t="s">
        <v>9</v>
      </c>
      <c r="N56" s="246"/>
    </row>
    <row r="57" spans="1:18" x14ac:dyDescent="0.2">
      <c r="B57" s="30"/>
      <c r="N57" s="246"/>
    </row>
    <row r="58" spans="1:18" ht="15" x14ac:dyDescent="0.2">
      <c r="A58" s="325" t="s">
        <v>373</v>
      </c>
      <c r="B58" s="326"/>
      <c r="C58" s="326"/>
      <c r="D58" s="326"/>
      <c r="E58" s="326"/>
      <c r="F58" s="326"/>
      <c r="G58" s="326"/>
      <c r="H58" s="326"/>
      <c r="I58" s="340"/>
      <c r="J58" s="111">
        <v>155.16</v>
      </c>
      <c r="K58" s="106" t="s">
        <v>9</v>
      </c>
      <c r="L58" s="106"/>
      <c r="M58" s="79"/>
      <c r="N58" s="246"/>
    </row>
    <row r="59" spans="1:18" ht="15" x14ac:dyDescent="0.2">
      <c r="A59" s="341" t="s">
        <v>374</v>
      </c>
      <c r="B59" s="342"/>
      <c r="C59" s="342"/>
      <c r="D59" s="342"/>
      <c r="E59" s="342"/>
      <c r="F59" s="342"/>
      <c r="G59" s="342"/>
      <c r="H59" s="342"/>
      <c r="I59" s="343"/>
      <c r="J59" s="108">
        <f>J56</f>
        <v>50.62</v>
      </c>
      <c r="K59" s="109" t="s">
        <v>9</v>
      </c>
      <c r="L59" s="104"/>
      <c r="M59" s="105"/>
      <c r="N59" s="246"/>
    </row>
    <row r="60" spans="1:18" ht="15" x14ac:dyDescent="0.2">
      <c r="A60" s="344" t="s">
        <v>375</v>
      </c>
      <c r="B60" s="345"/>
      <c r="C60" s="345"/>
      <c r="D60" s="345"/>
      <c r="E60" s="345"/>
      <c r="F60" s="345"/>
      <c r="G60" s="345"/>
      <c r="H60" s="345"/>
      <c r="I60" s="346"/>
      <c r="J60" s="101">
        <f>J58+J59</f>
        <v>205.78</v>
      </c>
      <c r="K60" s="102" t="s">
        <v>9</v>
      </c>
      <c r="L60" s="107"/>
      <c r="M60" s="103"/>
      <c r="N60" s="246"/>
    </row>
    <row r="61" spans="1:18" x14ac:dyDescent="0.2">
      <c r="N61" s="246"/>
    </row>
    <row r="62" spans="1:18" ht="15" x14ac:dyDescent="0.25">
      <c r="A62" s="331" t="s">
        <v>434</v>
      </c>
      <c r="B62" s="332"/>
      <c r="C62" s="332"/>
      <c r="D62" s="332"/>
      <c r="E62" s="332"/>
      <c r="F62" s="332"/>
      <c r="G62" s="332"/>
      <c r="H62" s="332"/>
      <c r="I62" s="332"/>
      <c r="J62" s="332"/>
      <c r="K62" s="332"/>
      <c r="L62" s="332"/>
      <c r="M62" s="333"/>
      <c r="N62" s="263"/>
    </row>
    <row r="63" spans="1:18" ht="15" x14ac:dyDescent="0.2">
      <c r="A63" s="185"/>
      <c r="B63" s="185"/>
      <c r="C63" s="185"/>
      <c r="D63" s="185"/>
      <c r="E63" s="185"/>
      <c r="F63" s="185"/>
      <c r="G63" s="185"/>
      <c r="H63" s="185"/>
      <c r="I63" s="185"/>
      <c r="J63" s="186"/>
      <c r="K63" s="187"/>
      <c r="L63" s="122"/>
      <c r="M63" s="75"/>
      <c r="N63" s="263"/>
    </row>
    <row r="64" spans="1:18" ht="15" customHeight="1" x14ac:dyDescent="0.2">
      <c r="A64" s="185"/>
      <c r="B64" s="325" t="s">
        <v>328</v>
      </c>
      <c r="C64" s="340"/>
      <c r="D64" s="185"/>
      <c r="E64" s="185"/>
      <c r="F64" s="185"/>
      <c r="G64" s="185"/>
      <c r="H64" s="185"/>
      <c r="I64" s="185"/>
      <c r="J64" s="186"/>
      <c r="K64" s="187"/>
      <c r="L64" s="122"/>
      <c r="M64" s="75"/>
      <c r="N64" s="263"/>
    </row>
    <row r="65" spans="1:14" ht="15" customHeight="1" x14ac:dyDescent="0.2">
      <c r="A65" s="189" t="s">
        <v>435</v>
      </c>
      <c r="B65" s="251">
        <v>22.5</v>
      </c>
      <c r="C65" s="250" t="s">
        <v>9</v>
      </c>
      <c r="D65" s="185"/>
      <c r="E65" s="185"/>
      <c r="F65" s="185"/>
      <c r="G65" s="185"/>
      <c r="H65" s="185"/>
      <c r="I65" s="185"/>
      <c r="J65" s="186"/>
      <c r="K65" s="187"/>
      <c r="L65" s="122"/>
      <c r="M65" s="75"/>
      <c r="N65" s="263"/>
    </row>
    <row r="66" spans="1:14" ht="15" x14ac:dyDescent="0.2">
      <c r="A66" s="189" t="s">
        <v>436</v>
      </c>
      <c r="B66" s="251">
        <v>20.95</v>
      </c>
      <c r="C66" s="250" t="s">
        <v>9</v>
      </c>
      <c r="D66" s="185"/>
      <c r="E66" s="185"/>
      <c r="F66" s="185"/>
      <c r="G66" s="185"/>
      <c r="H66" s="185"/>
      <c r="I66" s="185"/>
      <c r="J66" s="186"/>
      <c r="K66" s="187"/>
      <c r="L66" s="122"/>
      <c r="M66" s="75"/>
      <c r="N66" s="263"/>
    </row>
    <row r="67" spans="1:14" x14ac:dyDescent="0.2">
      <c r="N67" s="263"/>
    </row>
    <row r="68" spans="1:14" ht="15" x14ac:dyDescent="0.2">
      <c r="A68" s="337" t="s">
        <v>372</v>
      </c>
      <c r="B68" s="338"/>
      <c r="C68" s="338"/>
      <c r="D68" s="338"/>
      <c r="E68" s="338"/>
      <c r="F68" s="338"/>
      <c r="G68" s="338"/>
      <c r="H68" s="338"/>
      <c r="I68" s="339"/>
      <c r="J68" s="99">
        <f>SUM(B65:B66)</f>
        <v>43.45</v>
      </c>
      <c r="K68" s="100" t="s">
        <v>9</v>
      </c>
      <c r="N68" s="263"/>
    </row>
    <row r="69" spans="1:14" x14ac:dyDescent="0.2">
      <c r="B69" s="30"/>
      <c r="N69" s="263"/>
    </row>
    <row r="70" spans="1:14" ht="15" x14ac:dyDescent="0.2">
      <c r="A70" s="325" t="s">
        <v>373</v>
      </c>
      <c r="B70" s="326"/>
      <c r="C70" s="326"/>
      <c r="D70" s="326"/>
      <c r="E70" s="326"/>
      <c r="F70" s="326"/>
      <c r="G70" s="326"/>
      <c r="H70" s="326"/>
      <c r="I70" s="340"/>
      <c r="J70" s="111">
        <v>0</v>
      </c>
      <c r="K70" s="106" t="s">
        <v>9</v>
      </c>
      <c r="L70" s="106"/>
      <c r="M70" s="79"/>
      <c r="N70" s="263"/>
    </row>
    <row r="71" spans="1:14" ht="15" x14ac:dyDescent="0.2">
      <c r="A71" s="341" t="s">
        <v>374</v>
      </c>
      <c r="B71" s="342"/>
      <c r="C71" s="342"/>
      <c r="D71" s="342"/>
      <c r="E71" s="342"/>
      <c r="F71" s="342"/>
      <c r="G71" s="342"/>
      <c r="H71" s="342"/>
      <c r="I71" s="343"/>
      <c r="J71" s="108">
        <f>J68</f>
        <v>43.45</v>
      </c>
      <c r="K71" s="109" t="s">
        <v>9</v>
      </c>
      <c r="L71" s="104"/>
      <c r="M71" s="105"/>
      <c r="N71" s="263"/>
    </row>
    <row r="72" spans="1:14" ht="15" x14ac:dyDescent="0.2">
      <c r="A72" s="344" t="s">
        <v>375</v>
      </c>
      <c r="B72" s="345"/>
      <c r="C72" s="345"/>
      <c r="D72" s="345"/>
      <c r="E72" s="345"/>
      <c r="F72" s="345"/>
      <c r="G72" s="345"/>
      <c r="H72" s="345"/>
      <c r="I72" s="346"/>
      <c r="J72" s="101">
        <f>J70+J71</f>
        <v>43.45</v>
      </c>
      <c r="K72" s="102" t="s">
        <v>9</v>
      </c>
      <c r="L72" s="107"/>
      <c r="M72" s="103"/>
      <c r="N72" s="263"/>
    </row>
    <row r="73" spans="1:14" x14ac:dyDescent="0.2">
      <c r="N73" s="263"/>
    </row>
    <row r="74" spans="1:14" ht="15" customHeight="1" x14ac:dyDescent="0.25">
      <c r="A74" s="331" t="s">
        <v>408</v>
      </c>
      <c r="B74" s="332"/>
      <c r="C74" s="332"/>
      <c r="D74" s="332"/>
      <c r="E74" s="332"/>
      <c r="F74" s="332"/>
      <c r="G74" s="332"/>
      <c r="H74" s="332"/>
      <c r="I74" s="332"/>
      <c r="J74" s="332"/>
      <c r="K74" s="332"/>
      <c r="L74" s="332"/>
      <c r="M74" s="333"/>
      <c r="N74" s="246"/>
    </row>
    <row r="75" spans="1:14" ht="15" x14ac:dyDescent="0.2">
      <c r="A75" s="185"/>
      <c r="B75" s="185"/>
      <c r="C75" s="185"/>
      <c r="D75" s="185"/>
      <c r="E75" s="185"/>
      <c r="F75" s="185"/>
      <c r="G75" s="185"/>
      <c r="H75" s="185"/>
      <c r="I75" s="185"/>
      <c r="J75" s="186"/>
      <c r="K75" s="187"/>
      <c r="L75" s="122"/>
      <c r="M75" s="75"/>
      <c r="N75" s="246"/>
    </row>
    <row r="76" spans="1:14" x14ac:dyDescent="0.2">
      <c r="N76" s="246"/>
    </row>
    <row r="77" spans="1:14" x14ac:dyDescent="0.2">
      <c r="A77" s="257" t="s">
        <v>414</v>
      </c>
      <c r="B77" s="334" t="s">
        <v>328</v>
      </c>
      <c r="C77" s="335"/>
      <c r="N77" s="253"/>
    </row>
    <row r="78" spans="1:14" x14ac:dyDescent="0.2">
      <c r="A78" s="69" t="s">
        <v>437</v>
      </c>
      <c r="B78" s="72">
        <v>3.04</v>
      </c>
      <c r="C78" s="79" t="s">
        <v>9</v>
      </c>
      <c r="N78" s="253"/>
    </row>
    <row r="79" spans="1:14" x14ac:dyDescent="0.2">
      <c r="N79" s="253"/>
    </row>
    <row r="80" spans="1:14" ht="15" x14ac:dyDescent="0.2">
      <c r="A80" s="337" t="s">
        <v>372</v>
      </c>
      <c r="B80" s="338"/>
      <c r="C80" s="338"/>
      <c r="D80" s="338"/>
      <c r="E80" s="338"/>
      <c r="F80" s="338"/>
      <c r="G80" s="338"/>
      <c r="H80" s="338"/>
      <c r="I80" s="339"/>
      <c r="J80" s="99">
        <f>B78</f>
        <v>3.04</v>
      </c>
      <c r="K80" s="100" t="s">
        <v>9</v>
      </c>
      <c r="N80" s="246"/>
    </row>
    <row r="81" spans="1:18" x14ac:dyDescent="0.2">
      <c r="B81" s="30"/>
      <c r="N81" s="246"/>
    </row>
    <row r="82" spans="1:18" ht="15" x14ac:dyDescent="0.2">
      <c r="A82" s="325" t="s">
        <v>373</v>
      </c>
      <c r="B82" s="326"/>
      <c r="C82" s="326"/>
      <c r="D82" s="326"/>
      <c r="E82" s="326"/>
      <c r="F82" s="326"/>
      <c r="G82" s="326"/>
      <c r="H82" s="326"/>
      <c r="I82" s="340"/>
      <c r="J82" s="111">
        <v>233.59</v>
      </c>
      <c r="K82" s="106" t="s">
        <v>9</v>
      </c>
      <c r="L82" s="106"/>
      <c r="M82" s="79"/>
      <c r="N82" s="246"/>
    </row>
    <row r="83" spans="1:18" ht="15" x14ac:dyDescent="0.2">
      <c r="A83" s="328" t="s">
        <v>374</v>
      </c>
      <c r="B83" s="329"/>
      <c r="C83" s="329"/>
      <c r="D83" s="329"/>
      <c r="E83" s="329"/>
      <c r="F83" s="329"/>
      <c r="G83" s="329"/>
      <c r="H83" s="329"/>
      <c r="I83" s="330"/>
      <c r="J83" s="108">
        <f>J80</f>
        <v>3.04</v>
      </c>
      <c r="K83" s="109" t="s">
        <v>9</v>
      </c>
      <c r="L83" s="104"/>
      <c r="M83" s="105"/>
      <c r="N83" s="246"/>
    </row>
    <row r="84" spans="1:18" ht="15" x14ac:dyDescent="0.2">
      <c r="A84" s="349" t="s">
        <v>375</v>
      </c>
      <c r="B84" s="350"/>
      <c r="C84" s="350"/>
      <c r="D84" s="350"/>
      <c r="E84" s="350"/>
      <c r="F84" s="350"/>
      <c r="G84" s="350"/>
      <c r="H84" s="350"/>
      <c r="I84" s="351"/>
      <c r="J84" s="101">
        <f>J82+J83</f>
        <v>236.63</v>
      </c>
      <c r="K84" s="102" t="s">
        <v>9</v>
      </c>
      <c r="L84" s="107"/>
      <c r="M84" s="103"/>
      <c r="N84" s="246"/>
    </row>
    <row r="85" spans="1:18" x14ac:dyDescent="0.2">
      <c r="N85" s="246"/>
    </row>
    <row r="86" spans="1:18" s="22" customFormat="1" ht="15" x14ac:dyDescent="0.25">
      <c r="A86" s="347" t="s">
        <v>338</v>
      </c>
      <c r="B86" s="348"/>
      <c r="C86" s="348"/>
      <c r="D86" s="348"/>
      <c r="E86" s="348"/>
      <c r="F86" s="348"/>
      <c r="G86" s="348"/>
      <c r="H86" s="348"/>
      <c r="I86" s="348"/>
      <c r="J86" s="348"/>
      <c r="K86" s="348"/>
      <c r="L86" s="348"/>
      <c r="M86" s="348"/>
      <c r="O86" s="23"/>
      <c r="P86" s="23"/>
      <c r="Q86" s="23"/>
      <c r="R86" s="23"/>
    </row>
    <row r="88" spans="1:18" s="22" customFormat="1" ht="28.5" customHeight="1" x14ac:dyDescent="0.25">
      <c r="A88" s="331" t="s">
        <v>412</v>
      </c>
      <c r="B88" s="332"/>
      <c r="C88" s="332"/>
      <c r="D88" s="332"/>
      <c r="E88" s="332"/>
      <c r="F88" s="332"/>
      <c r="G88" s="332"/>
      <c r="H88" s="332"/>
      <c r="I88" s="332"/>
      <c r="J88" s="332"/>
      <c r="K88" s="332"/>
      <c r="L88" s="332"/>
      <c r="M88" s="333"/>
      <c r="O88" s="23"/>
      <c r="P88" s="23"/>
      <c r="Q88" s="23"/>
      <c r="R88" s="23"/>
    </row>
    <row r="91" spans="1:18" s="22" customFormat="1" x14ac:dyDescent="0.2">
      <c r="A91" s="23"/>
      <c r="B91" s="334" t="s">
        <v>333</v>
      </c>
      <c r="C91" s="335"/>
      <c r="D91" s="334" t="s">
        <v>322</v>
      </c>
      <c r="E91" s="335"/>
      <c r="F91" s="334" t="s">
        <v>334</v>
      </c>
      <c r="G91" s="335"/>
      <c r="H91" s="334" t="s">
        <v>323</v>
      </c>
      <c r="I91" s="335"/>
      <c r="J91" s="23"/>
      <c r="K91" s="23"/>
      <c r="L91" s="23"/>
      <c r="M91" s="23"/>
      <c r="O91" s="23"/>
      <c r="P91" s="23"/>
      <c r="Q91" s="23"/>
      <c r="R91" s="23"/>
    </row>
    <row r="92" spans="1:18" x14ac:dyDescent="0.2">
      <c r="A92" s="189" t="s">
        <v>387</v>
      </c>
      <c r="B92" s="190">
        <v>4.13</v>
      </c>
      <c r="C92" s="80" t="s">
        <v>324</v>
      </c>
      <c r="D92" s="191">
        <f t="shared" ref="D92" si="0">2.8</f>
        <v>2.8</v>
      </c>
      <c r="E92" s="80" t="s">
        <v>324</v>
      </c>
      <c r="F92" s="190">
        <v>1</v>
      </c>
      <c r="G92" s="80" t="s">
        <v>325</v>
      </c>
      <c r="H92" s="78">
        <v>11.59</v>
      </c>
      <c r="I92" s="197" t="s">
        <v>9</v>
      </c>
      <c r="N92" s="188"/>
    </row>
    <row r="93" spans="1:18" x14ac:dyDescent="0.2">
      <c r="A93" s="193" t="s">
        <v>336</v>
      </c>
      <c r="B93" s="81">
        <f>SUM(H92:H92)</f>
        <v>11.59</v>
      </c>
      <c r="C93" s="82" t="s">
        <v>9</v>
      </c>
    </row>
    <row r="95" spans="1:18" s="22" customFormat="1" x14ac:dyDescent="0.2">
      <c r="A95" s="23"/>
      <c r="B95" s="30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O95" s="23"/>
      <c r="P95" s="23"/>
      <c r="Q95" s="23"/>
      <c r="R95" s="23"/>
    </row>
    <row r="96" spans="1:18" s="91" customFormat="1" ht="15" x14ac:dyDescent="0.2">
      <c r="A96" s="337" t="s">
        <v>372</v>
      </c>
      <c r="B96" s="338"/>
      <c r="C96" s="338"/>
      <c r="D96" s="338"/>
      <c r="E96" s="338"/>
      <c r="F96" s="338"/>
      <c r="G96" s="338"/>
      <c r="H96" s="338"/>
      <c r="I96" s="339"/>
      <c r="J96" s="99">
        <f>B93</f>
        <v>11.59</v>
      </c>
      <c r="K96" s="100" t="s">
        <v>9</v>
      </c>
      <c r="L96" s="23"/>
      <c r="M96" s="23"/>
      <c r="O96" s="23"/>
      <c r="P96" s="23"/>
      <c r="Q96" s="23"/>
      <c r="R96" s="23"/>
    </row>
    <row r="97" spans="1:18" s="91" customFormat="1" x14ac:dyDescent="0.2">
      <c r="A97" s="23"/>
      <c r="B97" s="30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O97" s="23"/>
      <c r="P97" s="23"/>
      <c r="Q97" s="23"/>
      <c r="R97" s="23"/>
    </row>
    <row r="98" spans="1:18" s="91" customFormat="1" ht="15" x14ac:dyDescent="0.2">
      <c r="A98" s="325" t="s">
        <v>373</v>
      </c>
      <c r="B98" s="326"/>
      <c r="C98" s="326"/>
      <c r="D98" s="326"/>
      <c r="E98" s="326"/>
      <c r="F98" s="326"/>
      <c r="G98" s="326"/>
      <c r="H98" s="326"/>
      <c r="I98" s="340"/>
      <c r="J98" s="111">
        <v>197.82</v>
      </c>
      <c r="K98" s="106" t="s">
        <v>9</v>
      </c>
      <c r="L98" s="106"/>
      <c r="M98" s="79"/>
      <c r="O98" s="23"/>
      <c r="P98" s="23"/>
      <c r="Q98" s="23"/>
      <c r="R98" s="23"/>
    </row>
    <row r="99" spans="1:18" s="91" customFormat="1" ht="15" x14ac:dyDescent="0.2">
      <c r="A99" s="328" t="s">
        <v>374</v>
      </c>
      <c r="B99" s="329"/>
      <c r="C99" s="329"/>
      <c r="D99" s="329"/>
      <c r="E99" s="329"/>
      <c r="F99" s="329"/>
      <c r="G99" s="329"/>
      <c r="H99" s="329"/>
      <c r="I99" s="330"/>
      <c r="J99" s="108">
        <f>J96</f>
        <v>11.59</v>
      </c>
      <c r="K99" s="109" t="s">
        <v>9</v>
      </c>
      <c r="L99" s="104"/>
      <c r="M99" s="105"/>
      <c r="O99" s="23"/>
      <c r="P99" s="23"/>
      <c r="Q99" s="23"/>
      <c r="R99" s="23"/>
    </row>
    <row r="100" spans="1:18" s="22" customFormat="1" ht="15" x14ac:dyDescent="0.2">
      <c r="A100" s="349" t="s">
        <v>375</v>
      </c>
      <c r="B100" s="350"/>
      <c r="C100" s="350"/>
      <c r="D100" s="350"/>
      <c r="E100" s="350"/>
      <c r="F100" s="350"/>
      <c r="G100" s="350"/>
      <c r="H100" s="350"/>
      <c r="I100" s="351"/>
      <c r="J100" s="101">
        <f>J98+J99</f>
        <v>209.41</v>
      </c>
      <c r="K100" s="102" t="s">
        <v>9</v>
      </c>
      <c r="L100" s="107"/>
      <c r="M100" s="103"/>
      <c r="O100" s="23"/>
      <c r="P100" s="23"/>
      <c r="Q100" s="23"/>
      <c r="R100" s="23"/>
    </row>
    <row r="102" spans="1:18" s="22" customFormat="1" ht="28.5" hidden="1" customHeight="1" x14ac:dyDescent="0.25">
      <c r="A102" s="331" t="s">
        <v>339</v>
      </c>
      <c r="B102" s="332"/>
      <c r="C102" s="332"/>
      <c r="D102" s="332"/>
      <c r="E102" s="332"/>
      <c r="F102" s="332"/>
      <c r="G102" s="332"/>
      <c r="H102" s="332"/>
      <c r="I102" s="332"/>
      <c r="J102" s="332"/>
      <c r="K102" s="332"/>
      <c r="L102" s="332"/>
      <c r="M102" s="333"/>
      <c r="O102" s="23"/>
      <c r="P102" s="23"/>
      <c r="Q102" s="23"/>
      <c r="R102" s="23"/>
    </row>
    <row r="103" spans="1:18" hidden="1" x14ac:dyDescent="0.2"/>
    <row r="104" spans="1:18" hidden="1" x14ac:dyDescent="0.2">
      <c r="B104" s="334" t="s">
        <v>333</v>
      </c>
      <c r="C104" s="335"/>
      <c r="D104" s="334" t="s">
        <v>322</v>
      </c>
      <c r="E104" s="335"/>
      <c r="F104" s="334" t="s">
        <v>334</v>
      </c>
      <c r="G104" s="335"/>
      <c r="H104" s="336" t="s">
        <v>323</v>
      </c>
      <c r="I104" s="336"/>
      <c r="N104" s="68"/>
    </row>
    <row r="105" spans="1:18" hidden="1" x14ac:dyDescent="0.2">
      <c r="A105" s="194" t="s">
        <v>395</v>
      </c>
      <c r="B105" s="207">
        <v>12.57</v>
      </c>
      <c r="C105" s="196" t="s">
        <v>324</v>
      </c>
      <c r="D105" s="191">
        <v>2.8</v>
      </c>
      <c r="E105" s="80" t="s">
        <v>324</v>
      </c>
      <c r="F105" s="207">
        <v>1</v>
      </c>
      <c r="G105" s="196" t="s">
        <v>325</v>
      </c>
      <c r="H105" s="198">
        <f t="shared" ref="H105:H119" si="1">B105*D105*F105</f>
        <v>35.195999999999998</v>
      </c>
      <c r="I105" s="199" t="s">
        <v>9</v>
      </c>
    </row>
    <row r="106" spans="1:18" hidden="1" x14ac:dyDescent="0.2">
      <c r="A106" s="189" t="s">
        <v>396</v>
      </c>
      <c r="B106" s="190">
        <v>16.02</v>
      </c>
      <c r="C106" s="80" t="s">
        <v>324</v>
      </c>
      <c r="D106" s="191">
        <v>2.8</v>
      </c>
      <c r="E106" s="80" t="s">
        <v>324</v>
      </c>
      <c r="F106" s="190">
        <v>1</v>
      </c>
      <c r="G106" s="80" t="s">
        <v>325</v>
      </c>
      <c r="H106" s="78">
        <f t="shared" si="1"/>
        <v>44.855999999999995</v>
      </c>
      <c r="I106" s="197" t="s">
        <v>9</v>
      </c>
    </row>
    <row r="107" spans="1:18" hidden="1" x14ac:dyDescent="0.2">
      <c r="A107" s="189" t="s">
        <v>395</v>
      </c>
      <c r="B107" s="190">
        <v>12.17</v>
      </c>
      <c r="C107" s="80" t="s">
        <v>324</v>
      </c>
      <c r="D107" s="191">
        <v>2.8</v>
      </c>
      <c r="E107" s="218" t="s">
        <v>324</v>
      </c>
      <c r="F107" s="190">
        <v>1</v>
      </c>
      <c r="G107" s="80" t="s">
        <v>325</v>
      </c>
      <c r="H107" s="78">
        <f t="shared" si="1"/>
        <v>34.076000000000001</v>
      </c>
      <c r="I107" s="197" t="s">
        <v>9</v>
      </c>
      <c r="N107" s="216"/>
    </row>
    <row r="108" spans="1:18" hidden="1" x14ac:dyDescent="0.2">
      <c r="A108" s="189" t="s">
        <v>397</v>
      </c>
      <c r="B108" s="190">
        <v>10.68</v>
      </c>
      <c r="C108" s="80" t="s">
        <v>324</v>
      </c>
      <c r="D108" s="191">
        <v>2.8</v>
      </c>
      <c r="E108" s="80" t="s">
        <v>324</v>
      </c>
      <c r="F108" s="190">
        <v>1</v>
      </c>
      <c r="G108" s="80" t="s">
        <v>325</v>
      </c>
      <c r="H108" s="78">
        <f t="shared" si="1"/>
        <v>29.903999999999996</v>
      </c>
      <c r="I108" s="197" t="s">
        <v>9</v>
      </c>
      <c r="N108" s="216"/>
    </row>
    <row r="109" spans="1:18" hidden="1" x14ac:dyDescent="0.2">
      <c r="A109" s="189" t="s">
        <v>386</v>
      </c>
      <c r="B109" s="190">
        <v>18.66</v>
      </c>
      <c r="C109" s="80" t="s">
        <v>324</v>
      </c>
      <c r="D109" s="191">
        <v>2.8</v>
      </c>
      <c r="E109" s="80" t="s">
        <v>324</v>
      </c>
      <c r="F109" s="190">
        <v>1</v>
      </c>
      <c r="G109" s="80" t="s">
        <v>325</v>
      </c>
      <c r="H109" s="78">
        <f t="shared" si="1"/>
        <v>52.247999999999998</v>
      </c>
      <c r="I109" s="197" t="s">
        <v>9</v>
      </c>
      <c r="N109" s="216"/>
    </row>
    <row r="110" spans="1:18" hidden="1" x14ac:dyDescent="0.2">
      <c r="A110" s="189" t="s">
        <v>398</v>
      </c>
      <c r="B110" s="190">
        <v>12.77</v>
      </c>
      <c r="C110" s="80" t="s">
        <v>324</v>
      </c>
      <c r="D110" s="191">
        <v>2.8</v>
      </c>
      <c r="E110" s="80" t="s">
        <v>324</v>
      </c>
      <c r="F110" s="190">
        <v>1</v>
      </c>
      <c r="G110" s="80" t="s">
        <v>325</v>
      </c>
      <c r="H110" s="78">
        <f t="shared" si="1"/>
        <v>35.755999999999993</v>
      </c>
      <c r="I110" s="197" t="s">
        <v>9</v>
      </c>
      <c r="N110" s="216"/>
    </row>
    <row r="111" spans="1:18" hidden="1" x14ac:dyDescent="0.2">
      <c r="A111" s="189" t="s">
        <v>399</v>
      </c>
      <c r="B111" s="190">
        <v>20.3</v>
      </c>
      <c r="C111" s="80" t="s">
        <v>324</v>
      </c>
      <c r="D111" s="191">
        <v>2.8</v>
      </c>
      <c r="E111" s="80" t="s">
        <v>324</v>
      </c>
      <c r="F111" s="190">
        <v>1</v>
      </c>
      <c r="G111" s="80" t="s">
        <v>325</v>
      </c>
      <c r="H111" s="78">
        <f t="shared" si="1"/>
        <v>56.839999999999996</v>
      </c>
      <c r="I111" s="197" t="s">
        <v>9</v>
      </c>
      <c r="N111" s="216"/>
    </row>
    <row r="112" spans="1:18" hidden="1" x14ac:dyDescent="0.2">
      <c r="A112" s="189" t="s">
        <v>400</v>
      </c>
      <c r="B112" s="190">
        <v>12.17</v>
      </c>
      <c r="C112" s="80" t="s">
        <v>324</v>
      </c>
      <c r="D112" s="191">
        <v>2.8</v>
      </c>
      <c r="E112" s="80" t="s">
        <v>324</v>
      </c>
      <c r="F112" s="190">
        <v>1</v>
      </c>
      <c r="G112" s="192" t="s">
        <v>325</v>
      </c>
      <c r="H112" s="201">
        <f t="shared" si="1"/>
        <v>34.076000000000001</v>
      </c>
      <c r="I112" s="200" t="s">
        <v>9</v>
      </c>
      <c r="N112" s="216"/>
    </row>
    <row r="113" spans="1:14" hidden="1" x14ac:dyDescent="0.2">
      <c r="A113" s="189" t="s">
        <v>401</v>
      </c>
      <c r="B113" s="190">
        <v>12.17</v>
      </c>
      <c r="C113" s="80" t="s">
        <v>324</v>
      </c>
      <c r="D113" s="191">
        <v>2.8</v>
      </c>
      <c r="E113" s="80" t="s">
        <v>324</v>
      </c>
      <c r="F113" s="190">
        <v>1</v>
      </c>
      <c r="G113" s="80" t="s">
        <v>325</v>
      </c>
      <c r="H113" s="78">
        <f t="shared" si="1"/>
        <v>34.076000000000001</v>
      </c>
      <c r="I113" s="197" t="s">
        <v>9</v>
      </c>
      <c r="N113" s="216"/>
    </row>
    <row r="114" spans="1:14" hidden="1" x14ac:dyDescent="0.2">
      <c r="A114" s="208" t="s">
        <v>395</v>
      </c>
      <c r="B114" s="209">
        <v>12.57</v>
      </c>
      <c r="C114" s="80" t="s">
        <v>324</v>
      </c>
      <c r="D114" s="191">
        <v>2.8</v>
      </c>
      <c r="E114" s="80" t="s">
        <v>324</v>
      </c>
      <c r="F114" s="190">
        <v>1</v>
      </c>
      <c r="G114" s="80" t="s">
        <v>325</v>
      </c>
      <c r="H114" s="78">
        <f t="shared" si="1"/>
        <v>35.195999999999998</v>
      </c>
      <c r="I114" s="197" t="s">
        <v>9</v>
      </c>
      <c r="N114" s="216"/>
    </row>
    <row r="115" spans="1:14" hidden="1" x14ac:dyDescent="0.2">
      <c r="A115" s="208" t="s">
        <v>402</v>
      </c>
      <c r="B115" s="209">
        <v>11.17</v>
      </c>
      <c r="C115" s="80" t="s">
        <v>324</v>
      </c>
      <c r="D115" s="191">
        <v>2.8</v>
      </c>
      <c r="E115" s="80" t="s">
        <v>324</v>
      </c>
      <c r="F115" s="190">
        <v>1</v>
      </c>
      <c r="G115" s="80" t="s">
        <v>325</v>
      </c>
      <c r="H115" s="78">
        <f t="shared" si="1"/>
        <v>31.275999999999996</v>
      </c>
      <c r="I115" s="197" t="s">
        <v>9</v>
      </c>
      <c r="N115" s="216"/>
    </row>
    <row r="116" spans="1:14" hidden="1" x14ac:dyDescent="0.2">
      <c r="A116" s="208" t="s">
        <v>403</v>
      </c>
      <c r="B116" s="209">
        <v>6.99</v>
      </c>
      <c r="C116" s="80" t="s">
        <v>324</v>
      </c>
      <c r="D116" s="191">
        <v>2.8</v>
      </c>
      <c r="E116" s="80" t="s">
        <v>324</v>
      </c>
      <c r="F116" s="190">
        <v>1</v>
      </c>
      <c r="G116" s="80" t="s">
        <v>325</v>
      </c>
      <c r="H116" s="78">
        <f t="shared" si="1"/>
        <v>19.571999999999999</v>
      </c>
      <c r="I116" s="197" t="s">
        <v>9</v>
      </c>
      <c r="N116" s="216"/>
    </row>
    <row r="117" spans="1:14" hidden="1" x14ac:dyDescent="0.2">
      <c r="A117" s="208" t="s">
        <v>404</v>
      </c>
      <c r="B117" s="209">
        <v>38.799999999999997</v>
      </c>
      <c r="C117" s="80" t="s">
        <v>324</v>
      </c>
      <c r="D117" s="191">
        <v>2.8</v>
      </c>
      <c r="E117" s="80" t="s">
        <v>324</v>
      </c>
      <c r="F117" s="190">
        <v>1</v>
      </c>
      <c r="G117" s="80" t="s">
        <v>325</v>
      </c>
      <c r="H117" s="78">
        <f t="shared" si="1"/>
        <v>108.63999999999999</v>
      </c>
      <c r="I117" s="197" t="s">
        <v>9</v>
      </c>
      <c r="N117" s="216"/>
    </row>
    <row r="118" spans="1:14" hidden="1" x14ac:dyDescent="0.2">
      <c r="A118" s="208" t="s">
        <v>404</v>
      </c>
      <c r="B118" s="209">
        <v>17.62</v>
      </c>
      <c r="C118" s="80" t="s">
        <v>324</v>
      </c>
      <c r="D118" s="191">
        <v>3.5</v>
      </c>
      <c r="E118" s="80" t="s">
        <v>324</v>
      </c>
      <c r="F118" s="190">
        <v>1</v>
      </c>
      <c r="G118" s="80" t="s">
        <v>325</v>
      </c>
      <c r="H118" s="78">
        <f t="shared" si="1"/>
        <v>61.67</v>
      </c>
      <c r="I118" s="197" t="s">
        <v>9</v>
      </c>
      <c r="N118" s="216"/>
    </row>
    <row r="119" spans="1:14" hidden="1" x14ac:dyDescent="0.2">
      <c r="A119" s="208" t="s">
        <v>335</v>
      </c>
      <c r="B119" s="209">
        <v>85.2</v>
      </c>
      <c r="C119" s="80" t="s">
        <v>324</v>
      </c>
      <c r="D119" s="191">
        <v>2</v>
      </c>
      <c r="E119" s="80" t="s">
        <v>324</v>
      </c>
      <c r="F119" s="190">
        <v>1</v>
      </c>
      <c r="G119" s="80" t="s">
        <v>325</v>
      </c>
      <c r="H119" s="78">
        <f t="shared" si="1"/>
        <v>170.4</v>
      </c>
      <c r="I119" s="197" t="s">
        <v>9</v>
      </c>
      <c r="N119" s="216"/>
    </row>
    <row r="120" spans="1:14" hidden="1" x14ac:dyDescent="0.2">
      <c r="A120" s="193" t="s">
        <v>336</v>
      </c>
      <c r="B120" s="81">
        <f>SUM(H105:H119)</f>
        <v>783.78199999999993</v>
      </c>
      <c r="C120" s="82" t="s">
        <v>9</v>
      </c>
      <c r="N120" s="216"/>
    </row>
    <row r="121" spans="1:14" hidden="1" x14ac:dyDescent="0.2">
      <c r="A121" s="75"/>
      <c r="B121" s="76"/>
      <c r="C121" s="75"/>
      <c r="N121" s="216"/>
    </row>
    <row r="122" spans="1:14" hidden="1" x14ac:dyDescent="0.2">
      <c r="B122" s="334" t="s">
        <v>333</v>
      </c>
      <c r="C122" s="335"/>
      <c r="D122" s="334" t="s">
        <v>321</v>
      </c>
      <c r="E122" s="335"/>
      <c r="F122" s="334" t="s">
        <v>334</v>
      </c>
      <c r="G122" s="335"/>
      <c r="H122" s="336" t="s">
        <v>323</v>
      </c>
      <c r="I122" s="336"/>
      <c r="N122" s="216"/>
    </row>
    <row r="123" spans="1:14" hidden="1" x14ac:dyDescent="0.2">
      <c r="A123" s="194" t="s">
        <v>383</v>
      </c>
      <c r="B123" s="207">
        <v>1</v>
      </c>
      <c r="C123" s="203" t="s">
        <v>324</v>
      </c>
      <c r="D123" s="207">
        <v>0.8</v>
      </c>
      <c r="E123" s="196" t="s">
        <v>324</v>
      </c>
      <c r="F123" s="207">
        <v>2</v>
      </c>
      <c r="G123" s="196" t="s">
        <v>325</v>
      </c>
      <c r="H123" s="202">
        <f>B123*D123*F123</f>
        <v>1.6</v>
      </c>
      <c r="I123" s="200" t="s">
        <v>9</v>
      </c>
      <c r="N123" s="216"/>
    </row>
    <row r="124" spans="1:14" hidden="1" x14ac:dyDescent="0.2">
      <c r="A124" s="189" t="s">
        <v>388</v>
      </c>
      <c r="B124" s="190">
        <v>2</v>
      </c>
      <c r="C124" s="204" t="s">
        <v>324</v>
      </c>
      <c r="D124" s="190">
        <v>0.8</v>
      </c>
      <c r="E124" s="80" t="s">
        <v>324</v>
      </c>
      <c r="F124" s="190">
        <v>10</v>
      </c>
      <c r="G124" s="80" t="s">
        <v>325</v>
      </c>
      <c r="H124" s="206">
        <f t="shared" ref="H124:H133" si="2">B124*D124*F124</f>
        <v>16</v>
      </c>
      <c r="I124" s="197" t="s">
        <v>9</v>
      </c>
      <c r="N124" s="216"/>
    </row>
    <row r="125" spans="1:14" hidden="1" x14ac:dyDescent="0.2">
      <c r="A125" s="195" t="s">
        <v>389</v>
      </c>
      <c r="B125" s="207">
        <v>2</v>
      </c>
      <c r="C125" s="205" t="s">
        <v>324</v>
      </c>
      <c r="D125" s="207">
        <v>2.2000000000000002</v>
      </c>
      <c r="E125" s="192" t="s">
        <v>324</v>
      </c>
      <c r="F125" s="207">
        <v>1</v>
      </c>
      <c r="G125" s="192" t="s">
        <v>325</v>
      </c>
      <c r="H125" s="202">
        <f t="shared" si="2"/>
        <v>4.4000000000000004</v>
      </c>
      <c r="I125" s="200" t="s">
        <v>9</v>
      </c>
      <c r="N125" s="216"/>
    </row>
    <row r="126" spans="1:14" hidden="1" x14ac:dyDescent="0.2">
      <c r="A126" s="189" t="s">
        <v>384</v>
      </c>
      <c r="B126" s="190">
        <v>0.95</v>
      </c>
      <c r="C126" s="204" t="s">
        <v>324</v>
      </c>
      <c r="D126" s="190">
        <v>0.8</v>
      </c>
      <c r="E126" s="80" t="s">
        <v>324</v>
      </c>
      <c r="F126" s="190">
        <v>1</v>
      </c>
      <c r="G126" s="80" t="s">
        <v>325</v>
      </c>
      <c r="H126" s="206">
        <f t="shared" si="2"/>
        <v>0.76</v>
      </c>
      <c r="I126" s="197" t="s">
        <v>9</v>
      </c>
      <c r="N126" s="216"/>
    </row>
    <row r="127" spans="1:14" hidden="1" x14ac:dyDescent="0.2">
      <c r="A127" s="195" t="s">
        <v>385</v>
      </c>
      <c r="B127" s="207">
        <v>1</v>
      </c>
      <c r="C127" s="205" t="s">
        <v>324</v>
      </c>
      <c r="D127" s="207">
        <v>0.4</v>
      </c>
      <c r="E127" s="192" t="s">
        <v>324</v>
      </c>
      <c r="F127" s="207">
        <v>2</v>
      </c>
      <c r="G127" s="192" t="s">
        <v>325</v>
      </c>
      <c r="H127" s="202">
        <f t="shared" si="2"/>
        <v>0.8</v>
      </c>
      <c r="I127" s="200" t="s">
        <v>9</v>
      </c>
      <c r="N127" s="216"/>
    </row>
    <row r="128" spans="1:14" hidden="1" x14ac:dyDescent="0.2">
      <c r="A128" s="189" t="s">
        <v>390</v>
      </c>
      <c r="B128" s="190">
        <v>4.4000000000000004</v>
      </c>
      <c r="C128" s="204" t="s">
        <v>324</v>
      </c>
      <c r="D128" s="190">
        <v>3.3</v>
      </c>
      <c r="E128" s="80" t="s">
        <v>324</v>
      </c>
      <c r="F128" s="190">
        <v>1</v>
      </c>
      <c r="G128" s="80" t="s">
        <v>325</v>
      </c>
      <c r="H128" s="206">
        <f t="shared" si="2"/>
        <v>14.52</v>
      </c>
      <c r="I128" s="197" t="s">
        <v>9</v>
      </c>
      <c r="N128" s="216"/>
    </row>
    <row r="129" spans="1:18" hidden="1" x14ac:dyDescent="0.2">
      <c r="A129" s="189" t="s">
        <v>390</v>
      </c>
      <c r="B129" s="190">
        <v>1.9</v>
      </c>
      <c r="C129" s="204" t="s">
        <v>324</v>
      </c>
      <c r="D129" s="190">
        <v>2.1</v>
      </c>
      <c r="E129" s="80" t="s">
        <v>324</v>
      </c>
      <c r="F129" s="190">
        <v>1</v>
      </c>
      <c r="G129" s="80" t="s">
        <v>325</v>
      </c>
      <c r="H129" s="206">
        <f t="shared" si="2"/>
        <v>3.9899999999999998</v>
      </c>
      <c r="I129" s="197" t="s">
        <v>9</v>
      </c>
      <c r="N129" s="216"/>
    </row>
    <row r="130" spans="1:18" hidden="1" x14ac:dyDescent="0.2">
      <c r="A130" s="195" t="s">
        <v>391</v>
      </c>
      <c r="B130" s="207">
        <v>0.8</v>
      </c>
      <c r="C130" s="205" t="s">
        <v>324</v>
      </c>
      <c r="D130" s="207">
        <v>2.1</v>
      </c>
      <c r="E130" s="192" t="s">
        <v>324</v>
      </c>
      <c r="F130" s="207">
        <v>7</v>
      </c>
      <c r="G130" s="192" t="s">
        <v>325</v>
      </c>
      <c r="H130" s="202">
        <f t="shared" si="2"/>
        <v>11.760000000000002</v>
      </c>
      <c r="I130" s="200" t="s">
        <v>9</v>
      </c>
      <c r="N130" s="216"/>
    </row>
    <row r="131" spans="1:18" hidden="1" x14ac:dyDescent="0.2">
      <c r="A131" s="189" t="s">
        <v>392</v>
      </c>
      <c r="B131" s="190">
        <v>0.9</v>
      </c>
      <c r="C131" s="204" t="s">
        <v>324</v>
      </c>
      <c r="D131" s="190">
        <v>2.1</v>
      </c>
      <c r="E131" s="80" t="s">
        <v>324</v>
      </c>
      <c r="F131" s="190">
        <v>21</v>
      </c>
      <c r="G131" s="80" t="s">
        <v>325</v>
      </c>
      <c r="H131" s="206">
        <f t="shared" si="2"/>
        <v>39.690000000000005</v>
      </c>
      <c r="I131" s="197" t="s">
        <v>9</v>
      </c>
      <c r="N131" s="216"/>
    </row>
    <row r="132" spans="1:18" hidden="1" x14ac:dyDescent="0.2">
      <c r="A132" s="189" t="s">
        <v>393</v>
      </c>
      <c r="B132" s="190">
        <v>1</v>
      </c>
      <c r="C132" s="204" t="s">
        <v>324</v>
      </c>
      <c r="D132" s="190">
        <v>2.1</v>
      </c>
      <c r="E132" s="80" t="s">
        <v>324</v>
      </c>
      <c r="F132" s="190">
        <v>2</v>
      </c>
      <c r="G132" s="80" t="s">
        <v>325</v>
      </c>
      <c r="H132" s="206">
        <f t="shared" si="2"/>
        <v>4.2</v>
      </c>
      <c r="I132" s="197" t="s">
        <v>9</v>
      </c>
      <c r="N132" s="216"/>
    </row>
    <row r="133" spans="1:18" hidden="1" x14ac:dyDescent="0.2">
      <c r="A133" s="189" t="s">
        <v>394</v>
      </c>
      <c r="B133" s="190">
        <v>1.2</v>
      </c>
      <c r="C133" s="204" t="s">
        <v>324</v>
      </c>
      <c r="D133" s="190">
        <v>2.1</v>
      </c>
      <c r="E133" s="80" t="s">
        <v>324</v>
      </c>
      <c r="F133" s="190">
        <v>2</v>
      </c>
      <c r="G133" s="80" t="s">
        <v>325</v>
      </c>
      <c r="H133" s="206">
        <f t="shared" si="2"/>
        <v>5.04</v>
      </c>
      <c r="I133" s="197" t="s">
        <v>9</v>
      </c>
      <c r="N133" s="216"/>
    </row>
    <row r="134" spans="1:18" hidden="1" x14ac:dyDescent="0.2">
      <c r="A134" s="208" t="s">
        <v>405</v>
      </c>
      <c r="B134" s="209">
        <v>2</v>
      </c>
      <c r="C134" s="204" t="s">
        <v>324</v>
      </c>
      <c r="D134" s="190">
        <v>0.9</v>
      </c>
      <c r="E134" s="80" t="s">
        <v>324</v>
      </c>
      <c r="F134" s="190">
        <v>1</v>
      </c>
      <c r="G134" s="80" t="s">
        <v>325</v>
      </c>
      <c r="H134" s="206">
        <f>B134*D134*F134</f>
        <v>1.8</v>
      </c>
      <c r="I134" s="197" t="s">
        <v>9</v>
      </c>
      <c r="N134" s="216"/>
    </row>
    <row r="135" spans="1:18" hidden="1" x14ac:dyDescent="0.2">
      <c r="A135" s="193" t="s">
        <v>337</v>
      </c>
      <c r="B135" s="81">
        <f>SUM(H123:H134)</f>
        <v>104.56000000000002</v>
      </c>
      <c r="C135" s="82" t="s">
        <v>9</v>
      </c>
      <c r="N135" s="216"/>
    </row>
    <row r="136" spans="1:18" hidden="1" x14ac:dyDescent="0.2">
      <c r="A136" s="75"/>
      <c r="B136" s="76"/>
      <c r="C136" s="75"/>
      <c r="N136" s="216"/>
    </row>
    <row r="137" spans="1:18" ht="15" hidden="1" x14ac:dyDescent="0.2">
      <c r="A137" s="337" t="s">
        <v>372</v>
      </c>
      <c r="B137" s="338"/>
      <c r="C137" s="338"/>
      <c r="D137" s="338"/>
      <c r="E137" s="338"/>
      <c r="F137" s="338"/>
      <c r="G137" s="338"/>
      <c r="H137" s="338"/>
      <c r="I137" s="339"/>
      <c r="J137" s="99">
        <f>B120-B135</f>
        <v>679.22199999999987</v>
      </c>
      <c r="K137" s="100" t="s">
        <v>9</v>
      </c>
      <c r="N137" s="91"/>
    </row>
    <row r="138" spans="1:18" hidden="1" x14ac:dyDescent="0.2">
      <c r="N138" s="91"/>
    </row>
    <row r="139" spans="1:18" ht="15" hidden="1" x14ac:dyDescent="0.2">
      <c r="A139" s="325" t="s">
        <v>373</v>
      </c>
      <c r="B139" s="326"/>
      <c r="C139" s="326"/>
      <c r="D139" s="326"/>
      <c r="E139" s="326"/>
      <c r="F139" s="326"/>
      <c r="G139" s="326"/>
      <c r="H139" s="326"/>
      <c r="I139" s="340"/>
      <c r="J139" s="111">
        <v>666.89</v>
      </c>
      <c r="K139" s="106" t="s">
        <v>9</v>
      </c>
      <c r="L139" s="106"/>
      <c r="M139" s="79"/>
      <c r="N139" s="91"/>
    </row>
    <row r="140" spans="1:18" s="22" customFormat="1" ht="15" hidden="1" x14ac:dyDescent="0.2">
      <c r="A140" s="328" t="s">
        <v>374</v>
      </c>
      <c r="B140" s="329"/>
      <c r="C140" s="329"/>
      <c r="D140" s="329"/>
      <c r="E140" s="329"/>
      <c r="F140" s="329"/>
      <c r="G140" s="329"/>
      <c r="H140" s="329"/>
      <c r="I140" s="330"/>
      <c r="J140" s="108">
        <f>J137-J139</f>
        <v>12.33199999999988</v>
      </c>
      <c r="K140" s="109" t="s">
        <v>9</v>
      </c>
      <c r="L140" s="104"/>
      <c r="M140" s="105"/>
      <c r="O140" s="23"/>
      <c r="P140" s="23"/>
      <c r="Q140" s="23"/>
      <c r="R140" s="23"/>
    </row>
    <row r="141" spans="1:18" s="91" customFormat="1" ht="15" hidden="1" x14ac:dyDescent="0.2">
      <c r="A141" s="378" t="s">
        <v>375</v>
      </c>
      <c r="B141" s="379"/>
      <c r="C141" s="379"/>
      <c r="D141" s="379"/>
      <c r="E141" s="379"/>
      <c r="F141" s="379"/>
      <c r="G141" s="379"/>
      <c r="H141" s="379"/>
      <c r="I141" s="380"/>
      <c r="J141" s="120">
        <f>J140+J139</f>
        <v>679.22199999999987</v>
      </c>
      <c r="K141" s="121" t="s">
        <v>9</v>
      </c>
      <c r="L141" s="122"/>
      <c r="M141" s="75"/>
      <c r="O141" s="23"/>
      <c r="P141" s="23"/>
      <c r="Q141" s="23"/>
      <c r="R141" s="23"/>
    </row>
    <row r="142" spans="1:18" s="91" customFormat="1" ht="15" x14ac:dyDescent="0.2">
      <c r="A142" s="126"/>
      <c r="B142" s="126"/>
      <c r="C142" s="126"/>
      <c r="D142" s="126"/>
      <c r="E142" s="126"/>
      <c r="F142" s="126"/>
      <c r="G142" s="126"/>
      <c r="H142" s="126"/>
      <c r="I142" s="126"/>
      <c r="J142" s="127"/>
      <c r="K142" s="128"/>
      <c r="L142" s="129"/>
      <c r="M142" s="130"/>
      <c r="O142" s="23"/>
      <c r="P142" s="23"/>
      <c r="Q142" s="23"/>
      <c r="R142" s="23"/>
    </row>
    <row r="143" spans="1:18" s="249" customFormat="1" ht="15" customHeight="1" x14ac:dyDescent="0.25">
      <c r="A143" s="331" t="s">
        <v>438</v>
      </c>
      <c r="B143" s="332"/>
      <c r="C143" s="332"/>
      <c r="D143" s="332"/>
      <c r="E143" s="332"/>
      <c r="F143" s="332"/>
      <c r="G143" s="332"/>
      <c r="H143" s="332"/>
      <c r="I143" s="332"/>
      <c r="J143" s="332"/>
      <c r="K143" s="332"/>
      <c r="L143" s="332"/>
      <c r="M143" s="333"/>
      <c r="O143" s="23"/>
      <c r="P143" s="23"/>
      <c r="Q143" s="23"/>
      <c r="R143" s="23"/>
    </row>
    <row r="144" spans="1:18" s="249" customFormat="1" ht="15" x14ac:dyDescent="0.2">
      <c r="A144" s="248"/>
      <c r="B144" s="248"/>
      <c r="C144" s="248"/>
      <c r="D144" s="248"/>
      <c r="E144" s="248"/>
      <c r="F144" s="248"/>
      <c r="G144" s="248"/>
      <c r="H144" s="248"/>
      <c r="I144" s="248"/>
      <c r="J144" s="123"/>
      <c r="K144" s="117"/>
      <c r="L144" s="124"/>
      <c r="M144" s="125"/>
      <c r="O144" s="23"/>
      <c r="P144" s="23"/>
      <c r="Q144" s="23"/>
      <c r="R144" s="23"/>
    </row>
    <row r="145" spans="1:18" x14ac:dyDescent="0.2">
      <c r="B145" s="334" t="s">
        <v>333</v>
      </c>
      <c r="C145" s="335"/>
      <c r="D145" s="334" t="s">
        <v>322</v>
      </c>
      <c r="E145" s="335"/>
      <c r="F145" s="334" t="s">
        <v>334</v>
      </c>
      <c r="G145" s="335"/>
      <c r="H145" s="336" t="s">
        <v>323</v>
      </c>
      <c r="I145" s="336"/>
      <c r="N145" s="249"/>
    </row>
    <row r="146" spans="1:18" x14ac:dyDescent="0.2">
      <c r="A146" s="189" t="s">
        <v>383</v>
      </c>
      <c r="B146" s="190">
        <v>1</v>
      </c>
      <c r="C146" s="80" t="s">
        <v>324</v>
      </c>
      <c r="D146" s="191">
        <v>0</v>
      </c>
      <c r="E146" s="80" t="s">
        <v>324</v>
      </c>
      <c r="F146" s="190">
        <v>8</v>
      </c>
      <c r="G146" s="80" t="s">
        <v>325</v>
      </c>
      <c r="H146" s="78">
        <f>B146*F146</f>
        <v>8</v>
      </c>
      <c r="I146" s="197" t="s">
        <v>24</v>
      </c>
      <c r="N146" s="259"/>
    </row>
    <row r="147" spans="1:18" x14ac:dyDescent="0.2">
      <c r="A147" s="189" t="s">
        <v>388</v>
      </c>
      <c r="B147" s="207">
        <v>2</v>
      </c>
      <c r="C147" s="196" t="s">
        <v>324</v>
      </c>
      <c r="D147" s="260">
        <v>0</v>
      </c>
      <c r="E147" s="196" t="s">
        <v>324</v>
      </c>
      <c r="F147" s="207">
        <v>10</v>
      </c>
      <c r="G147" s="196" t="s">
        <v>325</v>
      </c>
      <c r="H147" s="78">
        <f t="shared" ref="H147:H150" si="3">B147*F147</f>
        <v>20</v>
      </c>
      <c r="I147" s="200" t="s">
        <v>24</v>
      </c>
      <c r="N147" s="259"/>
    </row>
    <row r="148" spans="1:18" x14ac:dyDescent="0.2">
      <c r="A148" s="189" t="s">
        <v>389</v>
      </c>
      <c r="B148" s="190">
        <v>2</v>
      </c>
      <c r="C148" s="196" t="s">
        <v>324</v>
      </c>
      <c r="D148" s="191"/>
      <c r="E148" s="80"/>
      <c r="F148" s="190">
        <v>1</v>
      </c>
      <c r="G148" s="196" t="s">
        <v>325</v>
      </c>
      <c r="H148" s="78">
        <f t="shared" si="3"/>
        <v>2</v>
      </c>
      <c r="I148" s="197" t="s">
        <v>24</v>
      </c>
      <c r="N148" s="263"/>
    </row>
    <row r="149" spans="1:18" x14ac:dyDescent="0.2">
      <c r="A149" s="189" t="s">
        <v>384</v>
      </c>
      <c r="B149" s="190">
        <v>0.95</v>
      </c>
      <c r="C149" s="80" t="s">
        <v>324</v>
      </c>
      <c r="D149" s="191">
        <v>0</v>
      </c>
      <c r="E149" s="80" t="s">
        <v>324</v>
      </c>
      <c r="F149" s="190">
        <v>1</v>
      </c>
      <c r="G149" s="196" t="s">
        <v>325</v>
      </c>
      <c r="H149" s="78">
        <f t="shared" si="3"/>
        <v>0.95</v>
      </c>
      <c r="I149" s="197" t="s">
        <v>24</v>
      </c>
      <c r="N149" s="259"/>
    </row>
    <row r="150" spans="1:18" x14ac:dyDescent="0.2">
      <c r="A150" s="189" t="s">
        <v>385</v>
      </c>
      <c r="B150" s="190">
        <v>1</v>
      </c>
      <c r="C150" s="80" t="s">
        <v>324</v>
      </c>
      <c r="D150" s="191">
        <v>0</v>
      </c>
      <c r="E150" s="80" t="s">
        <v>324</v>
      </c>
      <c r="F150" s="190">
        <v>2</v>
      </c>
      <c r="G150" s="80" t="s">
        <v>325</v>
      </c>
      <c r="H150" s="78">
        <f t="shared" si="3"/>
        <v>2</v>
      </c>
      <c r="I150" s="197" t="s">
        <v>24</v>
      </c>
      <c r="N150" s="259"/>
    </row>
    <row r="151" spans="1:18" x14ac:dyDescent="0.2">
      <c r="A151" s="193" t="s">
        <v>409</v>
      </c>
      <c r="B151" s="81">
        <f>SUM(H145:H150)</f>
        <v>32.950000000000003</v>
      </c>
      <c r="C151" s="82" t="s">
        <v>9</v>
      </c>
      <c r="D151" s="217"/>
      <c r="E151" s="76"/>
      <c r="F151" s="217"/>
      <c r="G151" s="76"/>
      <c r="H151" s="76"/>
      <c r="I151" s="217"/>
      <c r="N151" s="249"/>
    </row>
    <row r="152" spans="1:18" s="249" customFormat="1" ht="15" x14ac:dyDescent="0.2">
      <c r="A152" s="248"/>
      <c r="B152" s="248"/>
      <c r="C152" s="248"/>
      <c r="D152" s="248"/>
      <c r="E152" s="248"/>
      <c r="F152" s="248"/>
      <c r="G152" s="248"/>
      <c r="H152" s="248"/>
      <c r="I152" s="248"/>
      <c r="J152" s="123"/>
      <c r="K152" s="117"/>
      <c r="L152" s="124"/>
      <c r="M152" s="125"/>
      <c r="O152" s="23"/>
      <c r="P152" s="23"/>
      <c r="Q152" s="23"/>
      <c r="R152" s="23"/>
    </row>
    <row r="153" spans="1:18" s="249" customFormat="1" ht="15" x14ac:dyDescent="0.2">
      <c r="A153" s="248"/>
      <c r="B153" s="248"/>
      <c r="C153" s="248"/>
      <c r="D153" s="248"/>
      <c r="E153" s="248"/>
      <c r="F153" s="248"/>
      <c r="G153" s="248"/>
      <c r="H153" s="248"/>
      <c r="I153" s="248"/>
      <c r="J153" s="123"/>
      <c r="K153" s="117"/>
      <c r="L153" s="124"/>
      <c r="M153" s="125"/>
      <c r="O153" s="23"/>
      <c r="P153" s="23"/>
      <c r="Q153" s="23"/>
      <c r="R153" s="23"/>
    </row>
    <row r="154" spans="1:18" s="249" customFormat="1" ht="15" x14ac:dyDescent="0.2">
      <c r="A154" s="337" t="s">
        <v>372</v>
      </c>
      <c r="B154" s="338"/>
      <c r="C154" s="338"/>
      <c r="D154" s="338"/>
      <c r="E154" s="338"/>
      <c r="F154" s="338"/>
      <c r="G154" s="338"/>
      <c r="H154" s="338"/>
      <c r="I154" s="339"/>
      <c r="J154" s="99">
        <f>B151</f>
        <v>32.950000000000003</v>
      </c>
      <c r="K154" s="100" t="s">
        <v>24</v>
      </c>
      <c r="L154" s="23"/>
      <c r="M154" s="23"/>
      <c r="O154" s="23"/>
      <c r="P154" s="23"/>
      <c r="Q154" s="23"/>
      <c r="R154" s="23"/>
    </row>
    <row r="155" spans="1:18" s="249" customFormat="1" x14ac:dyDescent="0.2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O155" s="23"/>
      <c r="P155" s="23"/>
      <c r="Q155" s="23"/>
      <c r="R155" s="23"/>
    </row>
    <row r="156" spans="1:18" s="249" customFormat="1" ht="15" x14ac:dyDescent="0.2">
      <c r="A156" s="325" t="s">
        <v>373</v>
      </c>
      <c r="B156" s="326"/>
      <c r="C156" s="326"/>
      <c r="D156" s="326"/>
      <c r="E156" s="326"/>
      <c r="F156" s="326"/>
      <c r="G156" s="326"/>
      <c r="H156" s="326"/>
      <c r="I156" s="340"/>
      <c r="J156" s="111">
        <v>0</v>
      </c>
      <c r="K156" s="106" t="s">
        <v>24</v>
      </c>
      <c r="L156" s="106"/>
      <c r="M156" s="79"/>
      <c r="O156" s="23"/>
      <c r="P156" s="23"/>
      <c r="Q156" s="23"/>
      <c r="R156" s="23"/>
    </row>
    <row r="157" spans="1:18" s="249" customFormat="1" ht="15" x14ac:dyDescent="0.2">
      <c r="A157" s="328" t="s">
        <v>374</v>
      </c>
      <c r="B157" s="329"/>
      <c r="C157" s="329"/>
      <c r="D157" s="329"/>
      <c r="E157" s="329"/>
      <c r="F157" s="329"/>
      <c r="G157" s="329"/>
      <c r="H157" s="329"/>
      <c r="I157" s="330"/>
      <c r="J157" s="108">
        <f>J154</f>
        <v>32.950000000000003</v>
      </c>
      <c r="K157" s="109" t="s">
        <v>24</v>
      </c>
      <c r="L157" s="104"/>
      <c r="M157" s="105"/>
      <c r="O157" s="23"/>
      <c r="P157" s="23"/>
      <c r="Q157" s="23"/>
      <c r="R157" s="23"/>
    </row>
    <row r="158" spans="1:18" s="249" customFormat="1" ht="15" x14ac:dyDescent="0.2">
      <c r="A158" s="325" t="s">
        <v>375</v>
      </c>
      <c r="B158" s="326"/>
      <c r="C158" s="326"/>
      <c r="D158" s="326"/>
      <c r="E158" s="326"/>
      <c r="F158" s="326"/>
      <c r="G158" s="326"/>
      <c r="H158" s="326"/>
      <c r="I158" s="327"/>
      <c r="J158" s="219">
        <f>SUM(J156:J157)</f>
        <v>32.950000000000003</v>
      </c>
      <c r="K158" s="106" t="s">
        <v>24</v>
      </c>
      <c r="L158" s="220"/>
      <c r="M158" s="79"/>
      <c r="O158" s="23"/>
      <c r="P158" s="23"/>
      <c r="Q158" s="23"/>
      <c r="R158" s="23"/>
    </row>
    <row r="159" spans="1:18" s="249" customFormat="1" ht="15" x14ac:dyDescent="0.2">
      <c r="A159" s="248"/>
      <c r="B159" s="248"/>
      <c r="C159" s="248"/>
      <c r="D159" s="248"/>
      <c r="E159" s="248"/>
      <c r="F159" s="248"/>
      <c r="G159" s="248"/>
      <c r="H159" s="248"/>
      <c r="I159" s="248"/>
      <c r="J159" s="123"/>
      <c r="K159" s="117"/>
      <c r="L159" s="124"/>
      <c r="M159" s="125"/>
      <c r="O159" s="23"/>
      <c r="P159" s="23"/>
      <c r="Q159" s="23"/>
      <c r="R159" s="23"/>
    </row>
    <row r="160" spans="1:18" s="246" customFormat="1" ht="15" x14ac:dyDescent="0.25">
      <c r="A160" s="331" t="s">
        <v>415</v>
      </c>
      <c r="B160" s="332"/>
      <c r="C160" s="332"/>
      <c r="D160" s="332"/>
      <c r="E160" s="332"/>
      <c r="F160" s="332"/>
      <c r="G160" s="332"/>
      <c r="H160" s="332"/>
      <c r="I160" s="332"/>
      <c r="J160" s="332"/>
      <c r="K160" s="332"/>
      <c r="L160" s="332"/>
      <c r="M160" s="333"/>
      <c r="O160" s="23"/>
      <c r="P160" s="23"/>
      <c r="Q160" s="23"/>
      <c r="R160" s="23"/>
    </row>
    <row r="161" spans="1:18" s="246" customFormat="1" ht="15" x14ac:dyDescent="0.2">
      <c r="A161" s="258"/>
      <c r="B161" s="258"/>
      <c r="C161" s="258"/>
      <c r="D161" s="258"/>
      <c r="E161" s="258"/>
      <c r="F161" s="258"/>
      <c r="G161" s="258"/>
      <c r="H161" s="258"/>
      <c r="I161" s="258"/>
      <c r="J161" s="123"/>
      <c r="K161" s="117"/>
      <c r="L161" s="124"/>
      <c r="M161" s="125"/>
      <c r="O161" s="23"/>
      <c r="P161" s="23"/>
      <c r="Q161" s="23"/>
      <c r="R161" s="23"/>
    </row>
    <row r="162" spans="1:18" s="259" customFormat="1" x14ac:dyDescent="0.2">
      <c r="A162" s="23"/>
      <c r="B162" s="334" t="s">
        <v>333</v>
      </c>
      <c r="C162" s="335"/>
      <c r="D162" s="334" t="s">
        <v>322</v>
      </c>
      <c r="E162" s="335"/>
      <c r="F162" s="334" t="s">
        <v>334</v>
      </c>
      <c r="G162" s="335"/>
      <c r="H162" s="336" t="s">
        <v>323</v>
      </c>
      <c r="I162" s="336"/>
      <c r="J162" s="23"/>
      <c r="K162" s="23"/>
      <c r="L162" s="23"/>
      <c r="M162" s="23"/>
      <c r="O162" s="23"/>
      <c r="P162" s="23"/>
      <c r="Q162" s="23"/>
      <c r="R162" s="23"/>
    </row>
    <row r="163" spans="1:18" s="259" customFormat="1" x14ac:dyDescent="0.2">
      <c r="A163" s="189" t="s">
        <v>439</v>
      </c>
      <c r="B163" s="190">
        <v>3.04</v>
      </c>
      <c r="C163" s="80" t="s">
        <v>324</v>
      </c>
      <c r="D163" s="191">
        <v>5.15</v>
      </c>
      <c r="E163" s="80" t="s">
        <v>324</v>
      </c>
      <c r="F163" s="190">
        <v>1</v>
      </c>
      <c r="G163" s="80" t="s">
        <v>325</v>
      </c>
      <c r="H163" s="78">
        <f t="shared" ref="H163:H166" si="4">B163*D163*F163</f>
        <v>15.656000000000001</v>
      </c>
      <c r="I163" s="197" t="s">
        <v>9</v>
      </c>
      <c r="J163" s="23"/>
      <c r="K163" s="23"/>
      <c r="L163" s="23"/>
      <c r="M163" s="23"/>
      <c r="O163" s="23"/>
      <c r="P163" s="23"/>
      <c r="Q163" s="23"/>
      <c r="R163" s="23"/>
    </row>
    <row r="164" spans="1:18" s="259" customFormat="1" x14ac:dyDescent="0.2">
      <c r="A164" s="189" t="s">
        <v>439</v>
      </c>
      <c r="B164" s="207">
        <v>3.04</v>
      </c>
      <c r="C164" s="196" t="s">
        <v>324</v>
      </c>
      <c r="D164" s="260">
        <v>5.15</v>
      </c>
      <c r="E164" s="196" t="s">
        <v>324</v>
      </c>
      <c r="F164" s="207">
        <v>1</v>
      </c>
      <c r="G164" s="196" t="s">
        <v>325</v>
      </c>
      <c r="H164" s="198">
        <f t="shared" si="4"/>
        <v>15.656000000000001</v>
      </c>
      <c r="I164" s="200" t="s">
        <v>9</v>
      </c>
      <c r="J164" s="23"/>
      <c r="K164" s="23"/>
      <c r="L164" s="23"/>
      <c r="M164" s="23"/>
      <c r="O164" s="23"/>
      <c r="P164" s="23"/>
      <c r="Q164" s="23"/>
      <c r="R164" s="23"/>
    </row>
    <row r="165" spans="1:18" s="259" customFormat="1" x14ac:dyDescent="0.2">
      <c r="A165" s="189" t="s">
        <v>416</v>
      </c>
      <c r="B165" s="190">
        <v>2.59</v>
      </c>
      <c r="C165" s="80" t="s">
        <v>324</v>
      </c>
      <c r="D165" s="191">
        <v>1.7</v>
      </c>
      <c r="E165" s="80" t="s">
        <v>324</v>
      </c>
      <c r="F165" s="190">
        <v>1</v>
      </c>
      <c r="G165" s="80" t="s">
        <v>325</v>
      </c>
      <c r="H165" s="78">
        <f t="shared" si="4"/>
        <v>4.4029999999999996</v>
      </c>
      <c r="I165" s="197" t="s">
        <v>9</v>
      </c>
      <c r="J165" s="23"/>
      <c r="K165" s="23"/>
      <c r="L165" s="23"/>
      <c r="M165" s="23"/>
      <c r="O165" s="23"/>
      <c r="P165" s="23"/>
      <c r="Q165" s="23"/>
      <c r="R165" s="23"/>
    </row>
    <row r="166" spans="1:18" s="259" customFormat="1" x14ac:dyDescent="0.2">
      <c r="A166" s="189" t="s">
        <v>416</v>
      </c>
      <c r="B166" s="190">
        <v>2.59</v>
      </c>
      <c r="C166" s="80" t="s">
        <v>324</v>
      </c>
      <c r="D166" s="191">
        <v>1.7</v>
      </c>
      <c r="E166" s="80" t="s">
        <v>324</v>
      </c>
      <c r="F166" s="190">
        <v>1</v>
      </c>
      <c r="G166" s="80" t="s">
        <v>325</v>
      </c>
      <c r="H166" s="78">
        <f t="shared" si="4"/>
        <v>4.4029999999999996</v>
      </c>
      <c r="I166" s="197" t="s">
        <v>9</v>
      </c>
      <c r="J166" s="23"/>
      <c r="K166" s="23"/>
      <c r="L166" s="23"/>
      <c r="M166" s="23"/>
      <c r="O166" s="23"/>
      <c r="P166" s="23"/>
      <c r="Q166" s="23"/>
      <c r="R166" s="23"/>
    </row>
    <row r="167" spans="1:18" s="259" customFormat="1" x14ac:dyDescent="0.2">
      <c r="A167" s="193" t="s">
        <v>409</v>
      </c>
      <c r="B167" s="81">
        <f>SUM(H162:H166)</f>
        <v>40.118000000000002</v>
      </c>
      <c r="C167" s="82" t="s">
        <v>9</v>
      </c>
      <c r="D167" s="217"/>
      <c r="E167" s="76"/>
      <c r="F167" s="217"/>
      <c r="G167" s="76"/>
      <c r="H167" s="76"/>
      <c r="I167" s="217"/>
      <c r="J167" s="23"/>
      <c r="K167" s="23"/>
      <c r="L167" s="23"/>
      <c r="M167" s="23"/>
      <c r="O167" s="23"/>
      <c r="P167" s="23"/>
      <c r="Q167" s="23"/>
      <c r="R167" s="23"/>
    </row>
    <row r="168" spans="1:18" s="259" customFormat="1" ht="15" x14ac:dyDescent="0.2">
      <c r="A168" s="258"/>
      <c r="B168" s="258"/>
      <c r="C168" s="258"/>
      <c r="D168" s="258"/>
      <c r="E168" s="258"/>
      <c r="F168" s="258"/>
      <c r="G168" s="258"/>
      <c r="H168" s="258"/>
      <c r="I168" s="258"/>
      <c r="J168" s="123"/>
      <c r="K168" s="117"/>
      <c r="L168" s="124"/>
      <c r="M168" s="125"/>
      <c r="O168" s="23"/>
      <c r="P168" s="23"/>
      <c r="Q168" s="23"/>
      <c r="R168" s="23"/>
    </row>
    <row r="169" spans="1:18" s="259" customFormat="1" ht="15" x14ac:dyDescent="0.2">
      <c r="A169" s="258"/>
      <c r="B169" s="258"/>
      <c r="C169" s="258"/>
      <c r="D169" s="258"/>
      <c r="E169" s="258"/>
      <c r="F169" s="258"/>
      <c r="G169" s="258"/>
      <c r="H169" s="258"/>
      <c r="I169" s="258"/>
      <c r="J169" s="123"/>
      <c r="K169" s="117"/>
      <c r="L169" s="124"/>
      <c r="M169" s="125"/>
      <c r="O169" s="23"/>
      <c r="P169" s="23"/>
      <c r="Q169" s="23"/>
      <c r="R169" s="23"/>
    </row>
    <row r="170" spans="1:18" s="259" customFormat="1" ht="15" x14ac:dyDescent="0.2">
      <c r="A170" s="337" t="s">
        <v>372</v>
      </c>
      <c r="B170" s="338"/>
      <c r="C170" s="338"/>
      <c r="D170" s="338"/>
      <c r="E170" s="338"/>
      <c r="F170" s="338"/>
      <c r="G170" s="338"/>
      <c r="H170" s="338"/>
      <c r="I170" s="339"/>
      <c r="J170" s="99">
        <f>B167</f>
        <v>40.118000000000002</v>
      </c>
      <c r="K170" s="100" t="s">
        <v>9</v>
      </c>
      <c r="L170" s="23"/>
      <c r="M170" s="23"/>
      <c r="O170" s="23"/>
      <c r="P170" s="23"/>
      <c r="Q170" s="23"/>
      <c r="R170" s="23"/>
    </row>
    <row r="171" spans="1:18" s="259" customFormat="1" x14ac:dyDescent="0.2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O171" s="23"/>
      <c r="P171" s="23"/>
      <c r="Q171" s="23"/>
      <c r="R171" s="23"/>
    </row>
    <row r="172" spans="1:18" s="259" customFormat="1" ht="15" x14ac:dyDescent="0.2">
      <c r="A172" s="325" t="s">
        <v>373</v>
      </c>
      <c r="B172" s="326"/>
      <c r="C172" s="326"/>
      <c r="D172" s="326"/>
      <c r="E172" s="326"/>
      <c r="F172" s="326"/>
      <c r="G172" s="326"/>
      <c r="H172" s="326"/>
      <c r="I172" s="340"/>
      <c r="J172" s="111">
        <v>488.52</v>
      </c>
      <c r="K172" s="106" t="s">
        <v>9</v>
      </c>
      <c r="L172" s="106"/>
      <c r="M172" s="79"/>
      <c r="O172" s="23"/>
      <c r="P172" s="23"/>
      <c r="Q172" s="23"/>
      <c r="R172" s="23"/>
    </row>
    <row r="173" spans="1:18" s="259" customFormat="1" ht="15" x14ac:dyDescent="0.2">
      <c r="A173" s="328" t="s">
        <v>374</v>
      </c>
      <c r="B173" s="329"/>
      <c r="C173" s="329"/>
      <c r="D173" s="329"/>
      <c r="E173" s="329"/>
      <c r="F173" s="329"/>
      <c r="G173" s="329"/>
      <c r="H173" s="329"/>
      <c r="I173" s="330"/>
      <c r="J173" s="108">
        <f>J170</f>
        <v>40.118000000000002</v>
      </c>
      <c r="K173" s="109" t="s">
        <v>9</v>
      </c>
      <c r="L173" s="104"/>
      <c r="M173" s="105"/>
      <c r="O173" s="23"/>
      <c r="P173" s="23"/>
      <c r="Q173" s="23"/>
      <c r="R173" s="23"/>
    </row>
    <row r="174" spans="1:18" s="259" customFormat="1" ht="15" x14ac:dyDescent="0.2">
      <c r="A174" s="325" t="s">
        <v>375</v>
      </c>
      <c r="B174" s="326"/>
      <c r="C174" s="326"/>
      <c r="D174" s="326"/>
      <c r="E174" s="326"/>
      <c r="F174" s="326"/>
      <c r="G174" s="326"/>
      <c r="H174" s="326"/>
      <c r="I174" s="327"/>
      <c r="J174" s="219">
        <f>SUM(J172:J173)</f>
        <v>528.63800000000003</v>
      </c>
      <c r="K174" s="106" t="s">
        <v>9</v>
      </c>
      <c r="L174" s="220"/>
      <c r="M174" s="79"/>
      <c r="O174" s="23"/>
      <c r="P174" s="23"/>
      <c r="Q174" s="23"/>
      <c r="R174" s="23"/>
    </row>
    <row r="175" spans="1:18" s="259" customFormat="1" ht="15" x14ac:dyDescent="0.2">
      <c r="A175" s="258"/>
      <c r="B175" s="258"/>
      <c r="C175" s="258"/>
      <c r="D175" s="258"/>
      <c r="E175" s="258"/>
      <c r="F175" s="258"/>
      <c r="G175" s="258"/>
      <c r="H175" s="258"/>
      <c r="I175" s="258"/>
      <c r="J175" s="123"/>
      <c r="K175" s="117"/>
      <c r="L175" s="124"/>
      <c r="M175" s="125"/>
      <c r="O175" s="23"/>
      <c r="P175" s="23"/>
      <c r="Q175" s="23"/>
      <c r="R175" s="23"/>
    </row>
    <row r="176" spans="1:18" s="263" customFormat="1" ht="15" x14ac:dyDescent="0.25">
      <c r="A176" s="331" t="s">
        <v>415</v>
      </c>
      <c r="B176" s="332"/>
      <c r="C176" s="332"/>
      <c r="D176" s="332"/>
      <c r="E176" s="332"/>
      <c r="F176" s="332"/>
      <c r="G176" s="332"/>
      <c r="H176" s="332"/>
      <c r="I176" s="332"/>
      <c r="J176" s="332"/>
      <c r="K176" s="332"/>
      <c r="L176" s="332"/>
      <c r="M176" s="333"/>
      <c r="O176" s="23"/>
      <c r="P176" s="23"/>
      <c r="Q176" s="23"/>
      <c r="R176" s="23"/>
    </row>
    <row r="177" spans="1:18" s="263" customFormat="1" ht="15" x14ac:dyDescent="0.2">
      <c r="A177" s="264"/>
      <c r="B177" s="264"/>
      <c r="C177" s="264"/>
      <c r="D177" s="264"/>
      <c r="E177" s="264"/>
      <c r="F177" s="264"/>
      <c r="G177" s="264"/>
      <c r="H177" s="264"/>
      <c r="I177" s="264"/>
      <c r="J177" s="123"/>
      <c r="K177" s="117"/>
      <c r="L177" s="124"/>
      <c r="M177" s="125"/>
      <c r="O177" s="23"/>
      <c r="P177" s="23"/>
      <c r="Q177" s="23"/>
      <c r="R177" s="23"/>
    </row>
    <row r="178" spans="1:18" s="263" customFormat="1" x14ac:dyDescent="0.2">
      <c r="A178" s="23"/>
      <c r="B178" s="334" t="s">
        <v>333</v>
      </c>
      <c r="C178" s="335"/>
      <c r="D178" s="334" t="s">
        <v>322</v>
      </c>
      <c r="E178" s="335"/>
      <c r="F178" s="334" t="s">
        <v>334</v>
      </c>
      <c r="G178" s="335"/>
      <c r="H178" s="336" t="s">
        <v>323</v>
      </c>
      <c r="I178" s="336"/>
      <c r="J178" s="23"/>
      <c r="K178" s="23"/>
      <c r="L178" s="23"/>
      <c r="M178" s="23"/>
      <c r="O178" s="23"/>
      <c r="P178" s="23"/>
      <c r="Q178" s="23"/>
      <c r="R178" s="23"/>
    </row>
    <row r="179" spans="1:18" s="263" customFormat="1" x14ac:dyDescent="0.2">
      <c r="A179" s="189" t="s">
        <v>335</v>
      </c>
      <c r="B179" s="190">
        <v>85.2</v>
      </c>
      <c r="C179" s="80" t="s">
        <v>324</v>
      </c>
      <c r="D179" s="191">
        <v>2</v>
      </c>
      <c r="E179" s="80" t="s">
        <v>324</v>
      </c>
      <c r="F179" s="190">
        <v>1</v>
      </c>
      <c r="G179" s="80" t="s">
        <v>325</v>
      </c>
      <c r="H179" s="78">
        <f t="shared" ref="H179" si="5">B179*D179*F179</f>
        <v>170.4</v>
      </c>
      <c r="I179" s="197" t="s">
        <v>9</v>
      </c>
      <c r="J179" s="23"/>
      <c r="K179" s="23"/>
      <c r="L179" s="23"/>
      <c r="M179" s="23"/>
      <c r="O179" s="23"/>
      <c r="P179" s="23"/>
      <c r="Q179" s="23"/>
      <c r="R179" s="23"/>
    </row>
    <row r="180" spans="1:18" s="263" customFormat="1" ht="15" x14ac:dyDescent="0.2">
      <c r="A180" s="264"/>
      <c r="B180" s="264"/>
      <c r="C180" s="264"/>
      <c r="D180" s="264"/>
      <c r="E180" s="264"/>
      <c r="F180" s="264"/>
      <c r="G180" s="264"/>
      <c r="H180" s="264"/>
      <c r="I180" s="264"/>
      <c r="J180" s="123"/>
      <c r="K180" s="117"/>
      <c r="L180" s="124"/>
      <c r="M180" s="125"/>
      <c r="O180" s="23"/>
      <c r="P180" s="23"/>
      <c r="Q180" s="23"/>
      <c r="R180" s="23"/>
    </row>
    <row r="181" spans="1:18" s="263" customFormat="1" ht="15" x14ac:dyDescent="0.2">
      <c r="A181" s="337" t="s">
        <v>372</v>
      </c>
      <c r="B181" s="338"/>
      <c r="C181" s="338"/>
      <c r="D181" s="338"/>
      <c r="E181" s="338"/>
      <c r="F181" s="338"/>
      <c r="G181" s="338"/>
      <c r="H181" s="338"/>
      <c r="I181" s="339"/>
      <c r="J181" s="99">
        <f>H179</f>
        <v>170.4</v>
      </c>
      <c r="K181" s="100" t="s">
        <v>9</v>
      </c>
      <c r="L181" s="23"/>
      <c r="M181" s="23"/>
      <c r="O181" s="23"/>
      <c r="P181" s="23"/>
      <c r="Q181" s="23"/>
      <c r="R181" s="23"/>
    </row>
    <row r="182" spans="1:18" s="263" customFormat="1" x14ac:dyDescent="0.2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O182" s="23"/>
      <c r="P182" s="23"/>
      <c r="Q182" s="23"/>
      <c r="R182" s="23"/>
    </row>
    <row r="183" spans="1:18" s="263" customFormat="1" ht="15" x14ac:dyDescent="0.2">
      <c r="A183" s="325" t="s">
        <v>373</v>
      </c>
      <c r="B183" s="326"/>
      <c r="C183" s="326"/>
      <c r="D183" s="326"/>
      <c r="E183" s="326"/>
      <c r="F183" s="326"/>
      <c r="G183" s="326"/>
      <c r="H183" s="326"/>
      <c r="I183" s="340"/>
      <c r="J183" s="111">
        <v>0</v>
      </c>
      <c r="K183" s="106" t="s">
        <v>9</v>
      </c>
      <c r="L183" s="106"/>
      <c r="M183" s="79"/>
      <c r="O183" s="23"/>
      <c r="P183" s="23"/>
      <c r="Q183" s="23"/>
      <c r="R183" s="23"/>
    </row>
    <row r="184" spans="1:18" s="263" customFormat="1" ht="15" x14ac:dyDescent="0.2">
      <c r="A184" s="328" t="s">
        <v>374</v>
      </c>
      <c r="B184" s="329"/>
      <c r="C184" s="329"/>
      <c r="D184" s="329"/>
      <c r="E184" s="329"/>
      <c r="F184" s="329"/>
      <c r="G184" s="329"/>
      <c r="H184" s="329"/>
      <c r="I184" s="330"/>
      <c r="J184" s="108">
        <f>J181</f>
        <v>170.4</v>
      </c>
      <c r="K184" s="109" t="s">
        <v>9</v>
      </c>
      <c r="L184" s="104"/>
      <c r="M184" s="105"/>
      <c r="O184" s="23"/>
      <c r="P184" s="23"/>
      <c r="Q184" s="23"/>
      <c r="R184" s="23"/>
    </row>
    <row r="185" spans="1:18" s="263" customFormat="1" ht="15" x14ac:dyDescent="0.2">
      <c r="A185" s="325" t="s">
        <v>375</v>
      </c>
      <c r="B185" s="326"/>
      <c r="C185" s="326"/>
      <c r="D185" s="326"/>
      <c r="E185" s="326"/>
      <c r="F185" s="326"/>
      <c r="G185" s="326"/>
      <c r="H185" s="326"/>
      <c r="I185" s="327"/>
      <c r="J185" s="219">
        <f>SUM(J183:J184)</f>
        <v>170.4</v>
      </c>
      <c r="K185" s="106" t="s">
        <v>9</v>
      </c>
      <c r="L185" s="220"/>
      <c r="M185" s="79"/>
      <c r="O185" s="23"/>
      <c r="P185" s="23"/>
      <c r="Q185" s="23"/>
      <c r="R185" s="23"/>
    </row>
    <row r="186" spans="1:18" s="263" customFormat="1" ht="15" x14ac:dyDescent="0.2">
      <c r="A186" s="264"/>
      <c r="B186" s="264"/>
      <c r="C186" s="264"/>
      <c r="D186" s="264"/>
      <c r="E186" s="264"/>
      <c r="F186" s="264"/>
      <c r="G186" s="264"/>
      <c r="H186" s="264"/>
      <c r="I186" s="264"/>
      <c r="J186" s="123"/>
      <c r="K186" s="117"/>
      <c r="L186" s="124"/>
      <c r="M186" s="125"/>
      <c r="O186" s="23"/>
      <c r="P186" s="23"/>
      <c r="Q186" s="23"/>
      <c r="R186" s="23"/>
    </row>
    <row r="187" spans="1:18" s="246" customFormat="1" ht="15" x14ac:dyDescent="0.25">
      <c r="A187" s="347" t="s">
        <v>417</v>
      </c>
      <c r="B187" s="348"/>
      <c r="C187" s="348"/>
      <c r="D187" s="348"/>
      <c r="E187" s="348"/>
      <c r="F187" s="348"/>
      <c r="G187" s="348"/>
      <c r="H187" s="348"/>
      <c r="I187" s="348"/>
      <c r="J187" s="348"/>
      <c r="K187" s="348"/>
      <c r="L187" s="348"/>
      <c r="M187" s="348"/>
      <c r="O187" s="23"/>
      <c r="P187" s="23"/>
      <c r="Q187" s="23"/>
      <c r="R187" s="23"/>
    </row>
    <row r="188" spans="1:18" s="246" customFormat="1" ht="15" x14ac:dyDescent="0.2">
      <c r="A188" s="247"/>
      <c r="B188" s="247"/>
      <c r="C188" s="247"/>
      <c r="D188" s="247"/>
      <c r="E188" s="247"/>
      <c r="F188" s="247"/>
      <c r="G188" s="247"/>
      <c r="H188" s="247"/>
      <c r="I188" s="247"/>
      <c r="J188" s="123"/>
      <c r="K188" s="117"/>
      <c r="L188" s="124"/>
      <c r="M188" s="125"/>
      <c r="O188" s="23"/>
      <c r="P188" s="23"/>
      <c r="Q188" s="23"/>
      <c r="R188" s="23"/>
    </row>
    <row r="189" spans="1:18" s="263" customFormat="1" ht="15" x14ac:dyDescent="0.25">
      <c r="A189" s="331" t="s">
        <v>440</v>
      </c>
      <c r="B189" s="332"/>
      <c r="C189" s="332"/>
      <c r="D189" s="332"/>
      <c r="E189" s="332"/>
      <c r="F189" s="332"/>
      <c r="G189" s="332"/>
      <c r="H189" s="332"/>
      <c r="I189" s="332"/>
      <c r="J189" s="332"/>
      <c r="K189" s="332"/>
      <c r="L189" s="332"/>
      <c r="M189" s="333"/>
      <c r="O189" s="23"/>
      <c r="P189" s="23"/>
      <c r="Q189" s="23"/>
      <c r="R189" s="23"/>
    </row>
    <row r="190" spans="1:18" s="263" customFormat="1" ht="15" x14ac:dyDescent="0.2">
      <c r="A190" s="264"/>
      <c r="B190" s="264"/>
      <c r="C190" s="264"/>
      <c r="D190" s="264"/>
      <c r="E190" s="264"/>
      <c r="F190" s="264"/>
      <c r="G190" s="264"/>
      <c r="H190" s="264"/>
      <c r="I190" s="264"/>
      <c r="J190" s="123"/>
      <c r="K190" s="117"/>
      <c r="L190" s="124"/>
      <c r="M190" s="125"/>
      <c r="O190" s="23"/>
      <c r="P190" s="23"/>
      <c r="Q190" s="23"/>
      <c r="R190" s="23"/>
    </row>
    <row r="191" spans="1:18" s="263" customFormat="1" ht="15" x14ac:dyDescent="0.2">
      <c r="A191" s="23"/>
      <c r="B191" s="334" t="s">
        <v>333</v>
      </c>
      <c r="C191" s="335"/>
      <c r="D191" s="334" t="s">
        <v>322</v>
      </c>
      <c r="E191" s="335"/>
      <c r="F191" s="334" t="s">
        <v>334</v>
      </c>
      <c r="G191" s="335"/>
      <c r="H191" s="336" t="s">
        <v>323</v>
      </c>
      <c r="I191" s="336"/>
      <c r="J191" s="123"/>
      <c r="K191" s="117"/>
      <c r="L191" s="124"/>
      <c r="M191" s="125"/>
      <c r="O191" s="23"/>
      <c r="P191" s="23"/>
      <c r="Q191" s="23"/>
      <c r="R191" s="23"/>
    </row>
    <row r="192" spans="1:18" s="263" customFormat="1" ht="15" x14ac:dyDescent="0.2">
      <c r="A192" s="189" t="s">
        <v>418</v>
      </c>
      <c r="B192" s="190">
        <v>1</v>
      </c>
      <c r="C192" s="80" t="s">
        <v>324</v>
      </c>
      <c r="D192" s="191">
        <v>0.4</v>
      </c>
      <c r="E192" s="80" t="s">
        <v>324</v>
      </c>
      <c r="F192" s="190">
        <v>4</v>
      </c>
      <c r="G192" s="80" t="s">
        <v>325</v>
      </c>
      <c r="H192" s="78">
        <f t="shared" ref="H192" si="6">B192*D192*F192</f>
        <v>1.6</v>
      </c>
      <c r="I192" s="197" t="s">
        <v>9</v>
      </c>
      <c r="J192" s="123"/>
      <c r="K192" s="117"/>
      <c r="L192" s="124"/>
      <c r="M192" s="125"/>
      <c r="O192" s="23"/>
      <c r="P192" s="23"/>
      <c r="Q192" s="23"/>
      <c r="R192" s="23"/>
    </row>
    <row r="193" spans="1:18" s="263" customFormat="1" ht="15" x14ac:dyDescent="0.2">
      <c r="A193" s="193" t="s">
        <v>409</v>
      </c>
      <c r="B193" s="81">
        <f>SUM(H191:H192)</f>
        <v>1.6</v>
      </c>
      <c r="C193" s="82" t="s">
        <v>9</v>
      </c>
      <c r="D193" s="217"/>
      <c r="E193" s="76"/>
      <c r="F193" s="217"/>
      <c r="G193" s="76"/>
      <c r="H193" s="76"/>
      <c r="I193" s="217"/>
      <c r="J193" s="123"/>
      <c r="K193" s="117"/>
      <c r="L193" s="124"/>
      <c r="M193" s="125"/>
      <c r="O193" s="23"/>
      <c r="P193" s="23"/>
      <c r="Q193" s="23"/>
      <c r="R193" s="23"/>
    </row>
    <row r="194" spans="1:18" s="263" customFormat="1" ht="15" x14ac:dyDescent="0.2">
      <c r="A194" s="264"/>
      <c r="B194" s="264"/>
      <c r="C194" s="264"/>
      <c r="D194" s="264"/>
      <c r="E194" s="264"/>
      <c r="F194" s="264"/>
      <c r="G194" s="264"/>
      <c r="H194" s="264"/>
      <c r="I194" s="264"/>
      <c r="J194" s="123"/>
      <c r="K194" s="117"/>
      <c r="L194" s="124"/>
      <c r="M194" s="125"/>
      <c r="O194" s="23"/>
      <c r="P194" s="23"/>
      <c r="Q194" s="23"/>
      <c r="R194" s="23"/>
    </row>
    <row r="195" spans="1:18" s="263" customFormat="1" ht="15" x14ac:dyDescent="0.2">
      <c r="A195" s="337" t="s">
        <v>372</v>
      </c>
      <c r="B195" s="338"/>
      <c r="C195" s="338"/>
      <c r="D195" s="338"/>
      <c r="E195" s="338"/>
      <c r="F195" s="338"/>
      <c r="G195" s="338"/>
      <c r="H195" s="338"/>
      <c r="I195" s="339"/>
      <c r="J195" s="99">
        <f>B193</f>
        <v>1.6</v>
      </c>
      <c r="K195" s="100" t="s">
        <v>9</v>
      </c>
      <c r="L195" s="23"/>
      <c r="M195" s="23"/>
      <c r="O195" s="23"/>
      <c r="P195" s="23"/>
      <c r="Q195" s="23"/>
      <c r="R195" s="23"/>
    </row>
    <row r="196" spans="1:18" s="263" customFormat="1" x14ac:dyDescent="0.2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O196" s="23"/>
      <c r="P196" s="23"/>
      <c r="Q196" s="23"/>
      <c r="R196" s="23"/>
    </row>
    <row r="197" spans="1:18" s="263" customFormat="1" ht="15" x14ac:dyDescent="0.2">
      <c r="A197" s="325" t="s">
        <v>373</v>
      </c>
      <c r="B197" s="326"/>
      <c r="C197" s="326"/>
      <c r="D197" s="326"/>
      <c r="E197" s="326"/>
      <c r="F197" s="326"/>
      <c r="G197" s="326"/>
      <c r="H197" s="326"/>
      <c r="I197" s="340"/>
      <c r="J197" s="111">
        <v>0</v>
      </c>
      <c r="K197" s="106" t="s">
        <v>9</v>
      </c>
      <c r="L197" s="106"/>
      <c r="M197" s="79"/>
      <c r="O197" s="23"/>
      <c r="P197" s="23"/>
      <c r="Q197" s="23"/>
      <c r="R197" s="23"/>
    </row>
    <row r="198" spans="1:18" s="263" customFormat="1" ht="15" x14ac:dyDescent="0.2">
      <c r="A198" s="328" t="s">
        <v>374</v>
      </c>
      <c r="B198" s="329"/>
      <c r="C198" s="329"/>
      <c r="D198" s="329"/>
      <c r="E198" s="329"/>
      <c r="F198" s="329"/>
      <c r="G198" s="329"/>
      <c r="H198" s="329"/>
      <c r="I198" s="330"/>
      <c r="J198" s="108">
        <f>J195</f>
        <v>1.6</v>
      </c>
      <c r="K198" s="109" t="s">
        <v>9</v>
      </c>
      <c r="L198" s="104"/>
      <c r="M198" s="105"/>
      <c r="O198" s="23"/>
      <c r="P198" s="23"/>
      <c r="Q198" s="23"/>
      <c r="R198" s="23"/>
    </row>
    <row r="199" spans="1:18" s="263" customFormat="1" ht="15" x14ac:dyDescent="0.2">
      <c r="A199" s="325" t="s">
        <v>375</v>
      </c>
      <c r="B199" s="326"/>
      <c r="C199" s="326"/>
      <c r="D199" s="326"/>
      <c r="E199" s="326"/>
      <c r="F199" s="326"/>
      <c r="G199" s="326"/>
      <c r="H199" s="326"/>
      <c r="I199" s="327"/>
      <c r="J199" s="219">
        <f>SUM(J197:J198)</f>
        <v>1.6</v>
      </c>
      <c r="K199" s="106" t="s">
        <v>9</v>
      </c>
      <c r="L199" s="220"/>
      <c r="M199" s="79"/>
      <c r="O199" s="23"/>
      <c r="P199" s="23"/>
      <c r="Q199" s="23"/>
      <c r="R199" s="23"/>
    </row>
    <row r="200" spans="1:18" s="263" customFormat="1" ht="15" x14ac:dyDescent="0.2">
      <c r="A200" s="264"/>
      <c r="B200" s="264"/>
      <c r="C200" s="264"/>
      <c r="D200" s="264"/>
      <c r="E200" s="264"/>
      <c r="F200" s="264"/>
      <c r="G200" s="264"/>
      <c r="H200" s="264"/>
      <c r="I200" s="264"/>
      <c r="J200" s="123"/>
      <c r="K200" s="117"/>
      <c r="L200" s="124"/>
      <c r="M200" s="125"/>
      <c r="O200" s="23"/>
      <c r="P200" s="23"/>
      <c r="Q200" s="23"/>
      <c r="R200" s="23"/>
    </row>
    <row r="201" spans="1:18" s="259" customFormat="1" ht="15" x14ac:dyDescent="0.25">
      <c r="A201" s="331" t="s">
        <v>441</v>
      </c>
      <c r="B201" s="332"/>
      <c r="C201" s="332"/>
      <c r="D201" s="332"/>
      <c r="E201" s="332"/>
      <c r="F201" s="332"/>
      <c r="G201" s="332"/>
      <c r="H201" s="332"/>
      <c r="I201" s="332"/>
      <c r="J201" s="332"/>
      <c r="K201" s="332"/>
      <c r="L201" s="332"/>
      <c r="M201" s="333"/>
      <c r="O201" s="23"/>
      <c r="P201" s="23"/>
      <c r="Q201" s="23"/>
      <c r="R201" s="23"/>
    </row>
    <row r="202" spans="1:18" s="259" customFormat="1" ht="15" x14ac:dyDescent="0.2">
      <c r="A202" s="258"/>
      <c r="B202" s="258"/>
      <c r="C202" s="258"/>
      <c r="D202" s="258"/>
      <c r="E202" s="258"/>
      <c r="F202" s="258"/>
      <c r="G202" s="258"/>
      <c r="H202" s="258"/>
      <c r="I202" s="258"/>
      <c r="J202" s="123"/>
      <c r="K202" s="117"/>
      <c r="L202" s="124"/>
      <c r="M202" s="125"/>
      <c r="O202" s="23"/>
      <c r="P202" s="23"/>
      <c r="Q202" s="23"/>
      <c r="R202" s="23"/>
    </row>
    <row r="203" spans="1:18" s="259" customFormat="1" ht="15" x14ac:dyDescent="0.2">
      <c r="A203" s="23"/>
      <c r="B203" s="334" t="s">
        <v>333</v>
      </c>
      <c r="C203" s="335"/>
      <c r="D203" s="334" t="s">
        <v>322</v>
      </c>
      <c r="E203" s="335"/>
      <c r="F203" s="334" t="s">
        <v>334</v>
      </c>
      <c r="G203" s="335"/>
      <c r="H203" s="336" t="s">
        <v>323</v>
      </c>
      <c r="I203" s="336"/>
      <c r="J203" s="123"/>
      <c r="K203" s="117"/>
      <c r="L203" s="124"/>
      <c r="M203" s="125"/>
      <c r="O203" s="23"/>
      <c r="P203" s="23"/>
      <c r="Q203" s="23"/>
      <c r="R203" s="23"/>
    </row>
    <row r="204" spans="1:18" s="259" customFormat="1" ht="15" x14ac:dyDescent="0.2">
      <c r="A204" s="189" t="s">
        <v>442</v>
      </c>
      <c r="B204" s="190">
        <v>1.2</v>
      </c>
      <c r="C204" s="80" t="s">
        <v>324</v>
      </c>
      <c r="D204" s="191">
        <v>2.1</v>
      </c>
      <c r="E204" s="80" t="s">
        <v>324</v>
      </c>
      <c r="F204" s="190">
        <v>2</v>
      </c>
      <c r="G204" s="80" t="s">
        <v>325</v>
      </c>
      <c r="H204" s="78">
        <f t="shared" ref="H204:H207" si="7">B204*D204*F204</f>
        <v>5.04</v>
      </c>
      <c r="I204" s="197" t="s">
        <v>9</v>
      </c>
      <c r="J204" s="123"/>
      <c r="K204" s="117"/>
      <c r="L204" s="124"/>
      <c r="M204" s="125"/>
      <c r="O204" s="23"/>
      <c r="P204" s="23"/>
      <c r="Q204" s="23"/>
      <c r="R204" s="23"/>
    </row>
    <row r="205" spans="1:18" s="259" customFormat="1" ht="15" x14ac:dyDescent="0.2">
      <c r="A205" s="189" t="s">
        <v>443</v>
      </c>
      <c r="B205" s="207">
        <v>1.1000000000000001</v>
      </c>
      <c r="C205" s="196" t="s">
        <v>324</v>
      </c>
      <c r="D205" s="260">
        <v>1.7</v>
      </c>
      <c r="E205" s="196" t="s">
        <v>324</v>
      </c>
      <c r="F205" s="207">
        <v>1</v>
      </c>
      <c r="G205" s="196" t="s">
        <v>325</v>
      </c>
      <c r="H205" s="198">
        <f t="shared" si="7"/>
        <v>1.87</v>
      </c>
      <c r="I205" s="200" t="s">
        <v>9</v>
      </c>
      <c r="J205" s="123"/>
      <c r="K205" s="117"/>
      <c r="L205" s="124"/>
      <c r="M205" s="125"/>
      <c r="O205" s="23"/>
      <c r="P205" s="23"/>
      <c r="Q205" s="23"/>
      <c r="R205" s="23"/>
    </row>
    <row r="206" spans="1:18" s="259" customFormat="1" ht="15" x14ac:dyDescent="0.2">
      <c r="A206" s="189" t="s">
        <v>444</v>
      </c>
      <c r="B206" s="190">
        <v>0.6</v>
      </c>
      <c r="C206" s="80" t="s">
        <v>324</v>
      </c>
      <c r="D206" s="191">
        <v>1</v>
      </c>
      <c r="E206" s="80" t="s">
        <v>324</v>
      </c>
      <c r="F206" s="190">
        <v>2</v>
      </c>
      <c r="G206" s="80" t="s">
        <v>325</v>
      </c>
      <c r="H206" s="78">
        <f t="shared" si="7"/>
        <v>1.2</v>
      </c>
      <c r="I206" s="197" t="s">
        <v>9</v>
      </c>
      <c r="J206" s="123"/>
      <c r="K206" s="117"/>
      <c r="L206" s="124"/>
      <c r="M206" s="125"/>
      <c r="O206" s="23"/>
      <c r="P206" s="23"/>
      <c r="Q206" s="23"/>
      <c r="R206" s="23"/>
    </row>
    <row r="207" spans="1:18" s="263" customFormat="1" ht="15" x14ac:dyDescent="0.2">
      <c r="A207" s="189" t="s">
        <v>445</v>
      </c>
      <c r="B207" s="190">
        <v>0.55000000000000004</v>
      </c>
      <c r="C207" s="80" t="s">
        <v>324</v>
      </c>
      <c r="D207" s="191">
        <v>2.1</v>
      </c>
      <c r="E207" s="80" t="s">
        <v>324</v>
      </c>
      <c r="F207" s="190">
        <v>2</v>
      </c>
      <c r="G207" s="80" t="s">
        <v>325</v>
      </c>
      <c r="H207" s="78">
        <f t="shared" si="7"/>
        <v>2.3100000000000005</v>
      </c>
      <c r="I207" s="197" t="s">
        <v>9</v>
      </c>
      <c r="J207" s="123"/>
      <c r="K207" s="117"/>
      <c r="L207" s="124"/>
      <c r="M207" s="125"/>
      <c r="O207" s="23"/>
      <c r="P207" s="23"/>
      <c r="Q207" s="23"/>
      <c r="R207" s="23"/>
    </row>
    <row r="208" spans="1:18" s="259" customFormat="1" ht="15" x14ac:dyDescent="0.2">
      <c r="A208" s="189" t="s">
        <v>446</v>
      </c>
      <c r="B208" s="190">
        <v>1.1000000000000001</v>
      </c>
      <c r="C208" s="80" t="s">
        <v>324</v>
      </c>
      <c r="D208" s="191">
        <v>2.1</v>
      </c>
      <c r="E208" s="80" t="s">
        <v>324</v>
      </c>
      <c r="F208" s="190">
        <v>1</v>
      </c>
      <c r="G208" s="80" t="s">
        <v>325</v>
      </c>
      <c r="H208" s="78">
        <f t="shared" ref="H208" si="8">B208*D208*F208</f>
        <v>2.3100000000000005</v>
      </c>
      <c r="I208" s="197" t="s">
        <v>9</v>
      </c>
      <c r="J208" s="123"/>
      <c r="K208" s="117"/>
      <c r="L208" s="124"/>
      <c r="M208" s="125"/>
      <c r="O208" s="23"/>
      <c r="P208" s="23"/>
      <c r="Q208" s="23"/>
      <c r="R208" s="23"/>
    </row>
    <row r="209" spans="1:18" s="259" customFormat="1" ht="15" x14ac:dyDescent="0.2">
      <c r="A209" s="193" t="s">
        <v>409</v>
      </c>
      <c r="B209" s="81">
        <f>SUM(H203:H208)</f>
        <v>12.73</v>
      </c>
      <c r="C209" s="82" t="s">
        <v>9</v>
      </c>
      <c r="D209" s="217"/>
      <c r="E209" s="76"/>
      <c r="F209" s="217"/>
      <c r="G209" s="76"/>
      <c r="H209" s="76"/>
      <c r="I209" s="217"/>
      <c r="J209" s="123"/>
      <c r="K209" s="117"/>
      <c r="L209" s="124"/>
      <c r="M209" s="125"/>
      <c r="O209" s="23"/>
      <c r="P209" s="23"/>
      <c r="Q209" s="23"/>
      <c r="R209" s="23"/>
    </row>
    <row r="210" spans="1:18" s="259" customFormat="1" ht="15" x14ac:dyDescent="0.2">
      <c r="A210" s="258"/>
      <c r="B210" s="258"/>
      <c r="C210" s="258"/>
      <c r="D210" s="258"/>
      <c r="E210" s="258"/>
      <c r="F210" s="258"/>
      <c r="G210" s="258"/>
      <c r="H210" s="258"/>
      <c r="I210" s="258"/>
      <c r="J210" s="123"/>
      <c r="K210" s="117"/>
      <c r="L210" s="124"/>
      <c r="M210" s="125"/>
      <c r="O210" s="23"/>
      <c r="P210" s="23"/>
      <c r="Q210" s="23"/>
      <c r="R210" s="23"/>
    </row>
    <row r="211" spans="1:18" s="259" customFormat="1" ht="15" x14ac:dyDescent="0.2">
      <c r="A211" s="337" t="s">
        <v>372</v>
      </c>
      <c r="B211" s="338"/>
      <c r="C211" s="338"/>
      <c r="D211" s="338"/>
      <c r="E211" s="338"/>
      <c r="F211" s="338"/>
      <c r="G211" s="338"/>
      <c r="H211" s="338"/>
      <c r="I211" s="339"/>
      <c r="J211" s="99">
        <f>B209</f>
        <v>12.73</v>
      </c>
      <c r="K211" s="100" t="s">
        <v>9</v>
      </c>
      <c r="L211" s="23"/>
      <c r="M211" s="23"/>
      <c r="O211" s="23"/>
      <c r="P211" s="23"/>
      <c r="Q211" s="23"/>
      <c r="R211" s="23"/>
    </row>
    <row r="212" spans="1:18" s="259" customFormat="1" x14ac:dyDescent="0.2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O212" s="23"/>
      <c r="P212" s="23"/>
      <c r="Q212" s="23"/>
      <c r="R212" s="23"/>
    </row>
    <row r="213" spans="1:18" s="259" customFormat="1" ht="15" x14ac:dyDescent="0.2">
      <c r="A213" s="325" t="s">
        <v>373</v>
      </c>
      <c r="B213" s="326"/>
      <c r="C213" s="326"/>
      <c r="D213" s="326"/>
      <c r="E213" s="326"/>
      <c r="F213" s="326"/>
      <c r="G213" s="326"/>
      <c r="H213" s="326"/>
      <c r="I213" s="340"/>
      <c r="J213" s="111">
        <v>0</v>
      </c>
      <c r="K213" s="106" t="s">
        <v>9</v>
      </c>
      <c r="L213" s="106"/>
      <c r="M213" s="79"/>
      <c r="O213" s="23"/>
      <c r="P213" s="23"/>
      <c r="Q213" s="23"/>
      <c r="R213" s="23"/>
    </row>
    <row r="214" spans="1:18" s="259" customFormat="1" ht="15" x14ac:dyDescent="0.2">
      <c r="A214" s="328" t="s">
        <v>374</v>
      </c>
      <c r="B214" s="329"/>
      <c r="C214" s="329"/>
      <c r="D214" s="329"/>
      <c r="E214" s="329"/>
      <c r="F214" s="329"/>
      <c r="G214" s="329"/>
      <c r="H214" s="329"/>
      <c r="I214" s="330"/>
      <c r="J214" s="108">
        <f>J211</f>
        <v>12.73</v>
      </c>
      <c r="K214" s="109" t="s">
        <v>9</v>
      </c>
      <c r="L214" s="104"/>
      <c r="M214" s="105"/>
      <c r="O214" s="23"/>
      <c r="P214" s="23"/>
      <c r="Q214" s="23"/>
      <c r="R214" s="23"/>
    </row>
    <row r="215" spans="1:18" s="259" customFormat="1" ht="15" x14ac:dyDescent="0.2">
      <c r="A215" s="325" t="s">
        <v>375</v>
      </c>
      <c r="B215" s="326"/>
      <c r="C215" s="326"/>
      <c r="D215" s="326"/>
      <c r="E215" s="326"/>
      <c r="F215" s="326"/>
      <c r="G215" s="326"/>
      <c r="H215" s="326"/>
      <c r="I215" s="327"/>
      <c r="J215" s="219">
        <f>SUM(J213:J214)</f>
        <v>12.73</v>
      </c>
      <c r="K215" s="106" t="s">
        <v>9</v>
      </c>
      <c r="L215" s="220"/>
      <c r="M215" s="79"/>
      <c r="O215" s="23"/>
      <c r="P215" s="23"/>
      <c r="Q215" s="23"/>
      <c r="R215" s="23"/>
    </row>
    <row r="216" spans="1:18" s="259" customFormat="1" ht="15" x14ac:dyDescent="0.2">
      <c r="A216" s="258"/>
      <c r="B216" s="258"/>
      <c r="C216" s="258"/>
      <c r="D216" s="258"/>
      <c r="E216" s="258"/>
      <c r="F216" s="258"/>
      <c r="G216" s="258"/>
      <c r="H216" s="258"/>
      <c r="I216" s="258"/>
      <c r="J216" s="123"/>
      <c r="K216" s="117"/>
      <c r="L216" s="124"/>
      <c r="M216" s="125"/>
      <c r="O216" s="23"/>
      <c r="P216" s="23"/>
      <c r="Q216" s="23"/>
      <c r="R216" s="23"/>
    </row>
    <row r="217" spans="1:18" s="259" customFormat="1" ht="15" x14ac:dyDescent="0.2">
      <c r="A217" s="258"/>
      <c r="B217" s="258"/>
      <c r="C217" s="258"/>
      <c r="D217" s="258"/>
      <c r="E217" s="258"/>
      <c r="F217" s="258"/>
      <c r="G217" s="258"/>
      <c r="H217" s="258"/>
      <c r="I217" s="258"/>
      <c r="J217" s="123"/>
      <c r="K217" s="117"/>
      <c r="L217" s="124"/>
      <c r="M217" s="125"/>
      <c r="O217" s="23"/>
      <c r="P217" s="23"/>
      <c r="Q217" s="23"/>
      <c r="R217" s="23"/>
    </row>
    <row r="218" spans="1:18" s="259" customFormat="1" ht="15" x14ac:dyDescent="0.2">
      <c r="A218" s="258"/>
      <c r="B218" s="258"/>
      <c r="C218" s="258"/>
      <c r="D218" s="258"/>
      <c r="E218" s="258"/>
      <c r="F218" s="258"/>
      <c r="G218" s="258"/>
      <c r="H218" s="258"/>
      <c r="I218" s="258"/>
      <c r="J218" s="123"/>
      <c r="K218" s="117"/>
      <c r="L218" s="124"/>
      <c r="M218" s="125"/>
      <c r="O218" s="23"/>
      <c r="P218" s="23"/>
      <c r="Q218" s="23"/>
      <c r="R218" s="23"/>
    </row>
    <row r="219" spans="1:18" s="259" customFormat="1" ht="15" x14ac:dyDescent="0.2">
      <c r="A219" s="258"/>
      <c r="B219" s="258"/>
      <c r="C219" s="258"/>
      <c r="D219" s="258"/>
      <c r="E219" s="258"/>
      <c r="F219" s="258"/>
      <c r="G219" s="258"/>
      <c r="H219" s="258"/>
      <c r="I219" s="258"/>
      <c r="J219" s="123"/>
      <c r="K219" s="117"/>
      <c r="L219" s="124"/>
      <c r="M219" s="125"/>
      <c r="O219" s="23"/>
      <c r="P219" s="23"/>
      <c r="Q219" s="23"/>
      <c r="R219" s="23"/>
    </row>
    <row r="220" spans="1:18" s="259" customFormat="1" ht="15" x14ac:dyDescent="0.2">
      <c r="A220" s="258"/>
      <c r="B220" s="258"/>
      <c r="C220" s="258"/>
      <c r="D220" s="258"/>
      <c r="E220" s="258"/>
      <c r="F220" s="258"/>
      <c r="G220" s="258"/>
      <c r="H220" s="258"/>
      <c r="I220" s="258"/>
      <c r="J220" s="123"/>
      <c r="K220" s="117"/>
      <c r="L220" s="124"/>
      <c r="M220" s="125"/>
      <c r="O220" s="23"/>
      <c r="P220" s="23"/>
      <c r="Q220" s="23"/>
      <c r="R220" s="23"/>
    </row>
    <row r="221" spans="1:18" s="259" customFormat="1" ht="15" x14ac:dyDescent="0.2">
      <c r="A221" s="258"/>
      <c r="B221" s="258"/>
      <c r="C221" s="258"/>
      <c r="D221" s="258"/>
      <c r="E221" s="258"/>
      <c r="F221" s="258"/>
      <c r="G221" s="258"/>
      <c r="H221" s="258"/>
      <c r="I221" s="258"/>
      <c r="J221" s="123"/>
      <c r="K221" s="117"/>
      <c r="L221" s="124"/>
      <c r="M221" s="125"/>
      <c r="O221" s="23"/>
      <c r="P221" s="23"/>
      <c r="Q221" s="23"/>
      <c r="R221" s="23"/>
    </row>
    <row r="222" spans="1:18" s="259" customFormat="1" ht="15" x14ac:dyDescent="0.2">
      <c r="A222" s="258"/>
      <c r="B222" s="258"/>
      <c r="C222" s="258"/>
      <c r="D222" s="258"/>
      <c r="E222" s="258"/>
      <c r="F222" s="258"/>
      <c r="G222" s="258"/>
      <c r="H222" s="258"/>
      <c r="I222" s="258"/>
      <c r="J222" s="123"/>
      <c r="K222" s="117"/>
      <c r="L222" s="124"/>
      <c r="M222" s="125"/>
      <c r="O222" s="23"/>
      <c r="P222" s="23"/>
      <c r="Q222" s="23"/>
      <c r="R222" s="23"/>
    </row>
    <row r="223" spans="1:18" s="91" customFormat="1" ht="15" x14ac:dyDescent="0.2">
      <c r="A223" s="110"/>
      <c r="B223" s="110"/>
      <c r="C223" s="110"/>
      <c r="D223" s="110"/>
      <c r="E223" s="110"/>
      <c r="F223" s="110"/>
      <c r="G223" s="110"/>
      <c r="H223" s="131"/>
      <c r="I223" s="131"/>
      <c r="J223" s="132"/>
      <c r="K223" s="133"/>
      <c r="L223" s="118"/>
      <c r="M223" s="119"/>
      <c r="O223" s="23"/>
      <c r="P223" s="23"/>
      <c r="Q223" s="23"/>
      <c r="R223" s="23"/>
    </row>
    <row r="224" spans="1:18" s="91" customFormat="1" ht="15" x14ac:dyDescent="0.2">
      <c r="A224" s="110"/>
      <c r="B224" s="110"/>
      <c r="C224" s="110"/>
      <c r="D224" s="110"/>
      <c r="E224" s="110"/>
      <c r="F224" s="110"/>
      <c r="G224" s="110"/>
      <c r="H224" s="324" t="s">
        <v>377</v>
      </c>
      <c r="I224" s="324"/>
      <c r="J224" s="324"/>
      <c r="K224" s="324"/>
      <c r="L224" s="324"/>
      <c r="M224" s="324"/>
      <c r="O224" s="23"/>
      <c r="P224" s="23"/>
      <c r="Q224" s="23"/>
      <c r="R224" s="23"/>
    </row>
    <row r="225" spans="1:18" s="91" customFormat="1" ht="15" x14ac:dyDescent="0.2">
      <c r="A225" s="110"/>
      <c r="B225" s="110"/>
      <c r="C225" s="110"/>
      <c r="D225" s="110"/>
      <c r="E225" s="110"/>
      <c r="F225" s="110"/>
      <c r="G225" s="110"/>
      <c r="H225" s="323" t="s">
        <v>378</v>
      </c>
      <c r="I225" s="323"/>
      <c r="J225" s="323"/>
      <c r="K225" s="323"/>
      <c r="L225" s="323"/>
      <c r="M225" s="323"/>
      <c r="O225" s="23"/>
      <c r="P225" s="23"/>
      <c r="Q225" s="23"/>
      <c r="R225" s="23"/>
    </row>
    <row r="226" spans="1:18" ht="15" x14ac:dyDescent="0.2">
      <c r="A226" s="377"/>
      <c r="B226" s="377"/>
      <c r="C226" s="377"/>
      <c r="D226" s="377"/>
      <c r="E226" s="377"/>
      <c r="F226" s="377"/>
      <c r="G226" s="377"/>
      <c r="H226" s="377"/>
      <c r="I226" s="377"/>
      <c r="J226" s="123"/>
      <c r="K226" s="117"/>
      <c r="L226" s="124"/>
      <c r="M226" s="125"/>
    </row>
  </sheetData>
  <mergeCells count="115">
    <mergeCell ref="A211:I211"/>
    <mergeCell ref="A213:I213"/>
    <mergeCell ref="A214:I214"/>
    <mergeCell ref="A215:I215"/>
    <mergeCell ref="A170:I170"/>
    <mergeCell ref="A172:I172"/>
    <mergeCell ref="A174:I174"/>
    <mergeCell ref="A187:M187"/>
    <mergeCell ref="A201:M201"/>
    <mergeCell ref="B203:C203"/>
    <mergeCell ref="D203:E203"/>
    <mergeCell ref="F203:G203"/>
    <mergeCell ref="H203:I203"/>
    <mergeCell ref="A42:I42"/>
    <mergeCell ref="A226:I226"/>
    <mergeCell ref="A141:I141"/>
    <mergeCell ref="H224:M224"/>
    <mergeCell ref="H225:M225"/>
    <mergeCell ref="A173:I173"/>
    <mergeCell ref="A156:I156"/>
    <mergeCell ref="A157:I157"/>
    <mergeCell ref="A158:I158"/>
    <mergeCell ref="B145:C145"/>
    <mergeCell ref="D145:E145"/>
    <mergeCell ref="F145:G145"/>
    <mergeCell ref="H145:I145"/>
    <mergeCell ref="A160:M160"/>
    <mergeCell ref="B162:C162"/>
    <mergeCell ref="D162:E162"/>
    <mergeCell ref="F162:G162"/>
    <mergeCell ref="H162:I162"/>
    <mergeCell ref="A154:I154"/>
    <mergeCell ref="B178:C178"/>
    <mergeCell ref="D178:E178"/>
    <mergeCell ref="F178:G178"/>
    <mergeCell ref="H178:I178"/>
    <mergeCell ref="A181:I181"/>
    <mergeCell ref="A43:I43"/>
    <mergeCell ref="A44:I44"/>
    <mergeCell ref="A49:M49"/>
    <mergeCell ref="A47:M47"/>
    <mergeCell ref="A1:M1"/>
    <mergeCell ref="A2:M2"/>
    <mergeCell ref="A4:M5"/>
    <mergeCell ref="A10:M10"/>
    <mergeCell ref="B7:I7"/>
    <mergeCell ref="B8:I8"/>
    <mergeCell ref="B9:D9"/>
    <mergeCell ref="F9:I9"/>
    <mergeCell ref="J7:M9"/>
    <mergeCell ref="B19:C19"/>
    <mergeCell ref="A17:B17"/>
    <mergeCell ref="A13:M13"/>
    <mergeCell ref="A29:I29"/>
    <mergeCell ref="A30:I30"/>
    <mergeCell ref="A31:I31"/>
    <mergeCell ref="A27:I27"/>
    <mergeCell ref="A15:M15"/>
    <mergeCell ref="B35:C35"/>
    <mergeCell ref="A33:M33"/>
    <mergeCell ref="A40:I40"/>
    <mergeCell ref="B53:C53"/>
    <mergeCell ref="A51:M51"/>
    <mergeCell ref="F122:G122"/>
    <mergeCell ref="H122:I122"/>
    <mergeCell ref="A86:M86"/>
    <mergeCell ref="A88:M88"/>
    <mergeCell ref="A83:I83"/>
    <mergeCell ref="A84:I84"/>
    <mergeCell ref="A96:I96"/>
    <mergeCell ref="H91:I91"/>
    <mergeCell ref="A102:M102"/>
    <mergeCell ref="A98:I98"/>
    <mergeCell ref="A99:I99"/>
    <mergeCell ref="A100:I100"/>
    <mergeCell ref="B91:C91"/>
    <mergeCell ref="D91:E91"/>
    <mergeCell ref="F91:G91"/>
    <mergeCell ref="A80:I80"/>
    <mergeCell ref="A82:I82"/>
    <mergeCell ref="A56:I56"/>
    <mergeCell ref="A74:M74"/>
    <mergeCell ref="A62:M62"/>
    <mergeCell ref="B64:C64"/>
    <mergeCell ref="A68:I68"/>
    <mergeCell ref="A71:I71"/>
    <mergeCell ref="A72:I72"/>
    <mergeCell ref="A176:M176"/>
    <mergeCell ref="A59:I59"/>
    <mergeCell ref="A58:I58"/>
    <mergeCell ref="A143:M143"/>
    <mergeCell ref="A139:I139"/>
    <mergeCell ref="A140:I140"/>
    <mergeCell ref="A198:I198"/>
    <mergeCell ref="A183:I183"/>
    <mergeCell ref="A60:I60"/>
    <mergeCell ref="B77:C77"/>
    <mergeCell ref="H104:I104"/>
    <mergeCell ref="A137:I137"/>
    <mergeCell ref="D104:E104"/>
    <mergeCell ref="F104:G104"/>
    <mergeCell ref="B104:C104"/>
    <mergeCell ref="B122:C122"/>
    <mergeCell ref="D122:E122"/>
    <mergeCell ref="A70:I70"/>
    <mergeCell ref="A199:I199"/>
    <mergeCell ref="A184:I184"/>
    <mergeCell ref="A185:I185"/>
    <mergeCell ref="A189:M189"/>
    <mergeCell ref="B191:C191"/>
    <mergeCell ref="D191:E191"/>
    <mergeCell ref="F191:G191"/>
    <mergeCell ref="H191:I191"/>
    <mergeCell ref="A195:I195"/>
    <mergeCell ref="A197:I197"/>
  </mergeCells>
  <printOptions horizontalCentered="1"/>
  <pageMargins left="0.25" right="0.25" top="0.75" bottom="0.75" header="0.3" footer="0.3"/>
  <pageSetup paperSize="9" scale="74" fitToHeight="0" orientation="portrait" verticalDpi="360" r:id="rId1"/>
  <headerFooter>
    <oddFooter>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4"/>
  <sheetViews>
    <sheetView view="pageBreakPreview" topLeftCell="A67" zoomScale="60" zoomScaleNormal="100" workbookViewId="0">
      <selection activeCell="R91" sqref="R91"/>
    </sheetView>
  </sheetViews>
  <sheetFormatPr defaultRowHeight="15" x14ac:dyDescent="0.25"/>
  <cols>
    <col min="5" max="5" width="10.85546875" customWidth="1"/>
    <col min="6" max="6" width="12.42578125" customWidth="1"/>
  </cols>
  <sheetData>
    <row r="1" spans="1:13" ht="87.75" customHeight="1" x14ac:dyDescent="0.25">
      <c r="A1" s="402"/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</row>
    <row r="2" spans="1:13" ht="18.75" x14ac:dyDescent="0.3">
      <c r="A2" s="403" t="s">
        <v>423</v>
      </c>
      <c r="B2" s="403"/>
      <c r="C2" s="403"/>
      <c r="D2" s="403"/>
      <c r="E2" s="403"/>
      <c r="F2" s="96"/>
      <c r="G2" s="96"/>
      <c r="H2" s="404" t="s">
        <v>453</v>
      </c>
      <c r="I2" s="404"/>
      <c r="J2" s="404"/>
      <c r="K2" s="404"/>
      <c r="L2" s="404"/>
      <c r="M2" s="96"/>
    </row>
    <row r="3" spans="1:13" ht="15.75" x14ac:dyDescent="0.25">
      <c r="A3" s="405" t="s">
        <v>362</v>
      </c>
      <c r="B3" s="405"/>
      <c r="C3" s="405"/>
      <c r="D3" s="405"/>
      <c r="E3" s="405"/>
      <c r="F3" s="405"/>
      <c r="G3" s="405"/>
      <c r="H3" s="405"/>
      <c r="I3" s="405"/>
      <c r="J3" s="405"/>
      <c r="K3" s="405"/>
      <c r="L3" s="405"/>
      <c r="M3" s="405"/>
    </row>
    <row r="4" spans="1:13" ht="15.75" x14ac:dyDescent="0.25">
      <c r="A4" s="406" t="s">
        <v>363</v>
      </c>
      <c r="B4" s="406"/>
      <c r="C4" s="406"/>
      <c r="D4" s="406"/>
      <c r="E4" s="406"/>
      <c r="F4" s="406"/>
      <c r="G4" s="406"/>
      <c r="H4" s="406"/>
      <c r="I4" s="406"/>
      <c r="J4" s="406"/>
      <c r="K4" s="406"/>
      <c r="L4" s="406"/>
      <c r="M4" s="406"/>
    </row>
    <row r="5" spans="1:13" ht="15.75" x14ac:dyDescent="0.25">
      <c r="A5" s="407" t="s">
        <v>364</v>
      </c>
      <c r="B5" s="407"/>
      <c r="C5" s="407"/>
      <c r="D5" s="407"/>
      <c r="E5" s="407"/>
      <c r="F5" s="407"/>
      <c r="G5" s="407" t="s">
        <v>365</v>
      </c>
      <c r="H5" s="407"/>
      <c r="I5" s="407"/>
      <c r="J5" s="407"/>
      <c r="K5" s="407"/>
      <c r="L5" s="407"/>
      <c r="M5" s="407"/>
    </row>
    <row r="6" spans="1:13" x14ac:dyDescent="0.25">
      <c r="A6" s="383"/>
      <c r="B6" s="383"/>
      <c r="C6" s="383"/>
      <c r="D6" s="383"/>
      <c r="E6" s="383"/>
      <c r="F6" s="383"/>
      <c r="G6" s="383"/>
      <c r="H6" s="383"/>
      <c r="I6" s="383"/>
      <c r="J6" s="383"/>
      <c r="K6" s="383"/>
      <c r="L6" s="383"/>
      <c r="M6" s="383"/>
    </row>
    <row r="7" spans="1:13" x14ac:dyDescent="0.25">
      <c r="A7" s="383"/>
      <c r="B7" s="383"/>
      <c r="C7" s="383"/>
      <c r="D7" s="383"/>
      <c r="E7" s="383"/>
      <c r="F7" s="383"/>
      <c r="G7" s="383"/>
      <c r="H7" s="383"/>
      <c r="I7" s="383"/>
      <c r="J7" s="383"/>
      <c r="K7" s="383"/>
      <c r="L7" s="383"/>
      <c r="M7" s="383"/>
    </row>
    <row r="8" spans="1:13" x14ac:dyDescent="0.25">
      <c r="A8" s="383"/>
      <c r="B8" s="383"/>
      <c r="C8" s="383"/>
      <c r="D8" s="383"/>
      <c r="E8" s="383"/>
      <c r="F8" s="383"/>
      <c r="G8" s="383"/>
      <c r="H8" s="383"/>
      <c r="I8" s="383"/>
      <c r="J8" s="383"/>
      <c r="K8" s="383"/>
      <c r="L8" s="383"/>
      <c r="M8" s="383"/>
    </row>
    <row r="9" spans="1:13" x14ac:dyDescent="0.25">
      <c r="A9" s="383"/>
      <c r="B9" s="383"/>
      <c r="C9" s="383"/>
      <c r="D9" s="383"/>
      <c r="E9" s="383"/>
      <c r="F9" s="383"/>
      <c r="G9" s="383"/>
      <c r="H9" s="383"/>
      <c r="I9" s="383"/>
      <c r="J9" s="383"/>
      <c r="K9" s="383"/>
      <c r="L9" s="383"/>
      <c r="M9" s="383"/>
    </row>
    <row r="10" spans="1:13" x14ac:dyDescent="0.25">
      <c r="A10" s="383"/>
      <c r="B10" s="383"/>
      <c r="C10" s="383"/>
      <c r="D10" s="383"/>
      <c r="E10" s="383"/>
      <c r="F10" s="383"/>
      <c r="G10" s="383"/>
      <c r="H10" s="383"/>
      <c r="I10" s="383"/>
      <c r="J10" s="383"/>
      <c r="K10" s="383"/>
      <c r="L10" s="383"/>
      <c r="M10" s="383"/>
    </row>
    <row r="11" spans="1:13" x14ac:dyDescent="0.25">
      <c r="A11" s="383"/>
      <c r="B11" s="383"/>
      <c r="C11" s="383"/>
      <c r="D11" s="383"/>
      <c r="E11" s="383"/>
      <c r="F11" s="383"/>
      <c r="G11" s="383"/>
      <c r="H11" s="383"/>
      <c r="I11" s="383"/>
      <c r="J11" s="383"/>
      <c r="K11" s="383"/>
      <c r="L11" s="383"/>
      <c r="M11" s="383"/>
    </row>
    <row r="12" spans="1:13" x14ac:dyDescent="0.25">
      <c r="A12" s="383"/>
      <c r="B12" s="383"/>
      <c r="C12" s="383"/>
      <c r="D12" s="383"/>
      <c r="E12" s="383"/>
      <c r="F12" s="383"/>
      <c r="G12" s="383"/>
      <c r="H12" s="383"/>
      <c r="I12" s="383"/>
      <c r="J12" s="383"/>
      <c r="K12" s="383"/>
      <c r="L12" s="383"/>
      <c r="M12" s="383"/>
    </row>
    <row r="13" spans="1:13" x14ac:dyDescent="0.25">
      <c r="A13" s="383"/>
      <c r="B13" s="383"/>
      <c r="C13" s="383"/>
      <c r="D13" s="383"/>
      <c r="E13" s="383"/>
      <c r="F13" s="383"/>
      <c r="G13" s="383"/>
      <c r="H13" s="383"/>
      <c r="I13" s="383"/>
      <c r="J13" s="383"/>
      <c r="K13" s="383"/>
      <c r="L13" s="383"/>
      <c r="M13" s="383"/>
    </row>
    <row r="14" spans="1:13" x14ac:dyDescent="0.25">
      <c r="A14" s="383"/>
      <c r="B14" s="383"/>
      <c r="C14" s="383"/>
      <c r="D14" s="383"/>
      <c r="E14" s="383"/>
      <c r="F14" s="383"/>
      <c r="G14" s="383"/>
      <c r="H14" s="383"/>
      <c r="I14" s="383"/>
      <c r="J14" s="383"/>
      <c r="K14" s="383"/>
      <c r="L14" s="383"/>
      <c r="M14" s="383"/>
    </row>
    <row r="15" spans="1:13" x14ac:dyDescent="0.25">
      <c r="A15" s="383"/>
      <c r="B15" s="383"/>
      <c r="C15" s="383"/>
      <c r="D15" s="383"/>
      <c r="E15" s="383"/>
      <c r="F15" s="383"/>
      <c r="G15" s="383"/>
      <c r="H15" s="383"/>
      <c r="I15" s="383"/>
      <c r="J15" s="383"/>
      <c r="K15" s="383"/>
      <c r="L15" s="383"/>
      <c r="M15" s="383"/>
    </row>
    <row r="16" spans="1:13" x14ac:dyDescent="0.25">
      <c r="A16" s="383"/>
      <c r="B16" s="383"/>
      <c r="C16" s="383"/>
      <c r="D16" s="383"/>
      <c r="E16" s="383"/>
      <c r="F16" s="383"/>
      <c r="G16" s="383"/>
      <c r="H16" s="383"/>
      <c r="I16" s="383"/>
      <c r="J16" s="383"/>
      <c r="K16" s="383"/>
      <c r="L16" s="383"/>
      <c r="M16" s="383"/>
    </row>
    <row r="17" spans="1:13" x14ac:dyDescent="0.25">
      <c r="A17" s="383"/>
      <c r="B17" s="383"/>
      <c r="C17" s="383"/>
      <c r="D17" s="383"/>
      <c r="E17" s="383"/>
      <c r="F17" s="383"/>
      <c r="G17" s="383"/>
      <c r="H17" s="383"/>
      <c r="I17" s="383"/>
      <c r="J17" s="383"/>
      <c r="K17" s="383"/>
      <c r="L17" s="383"/>
      <c r="M17" s="383"/>
    </row>
    <row r="18" spans="1:13" x14ac:dyDescent="0.25">
      <c r="A18" s="383"/>
      <c r="B18" s="383"/>
      <c r="C18" s="383"/>
      <c r="D18" s="383"/>
      <c r="E18" s="383"/>
      <c r="F18" s="383"/>
      <c r="G18" s="383"/>
      <c r="H18" s="383"/>
      <c r="I18" s="383"/>
      <c r="J18" s="383"/>
      <c r="K18" s="383"/>
      <c r="L18" s="383"/>
      <c r="M18" s="383"/>
    </row>
    <row r="19" spans="1:13" x14ac:dyDescent="0.25">
      <c r="A19" s="383"/>
      <c r="B19" s="383"/>
      <c r="C19" s="383"/>
      <c r="D19" s="383"/>
      <c r="E19" s="383"/>
      <c r="F19" s="383"/>
      <c r="G19" s="383"/>
      <c r="H19" s="383"/>
      <c r="I19" s="383"/>
      <c r="J19" s="383"/>
      <c r="K19" s="383"/>
      <c r="L19" s="383"/>
      <c r="M19" s="383"/>
    </row>
    <row r="20" spans="1:13" x14ac:dyDescent="0.25">
      <c r="A20" s="383"/>
      <c r="B20" s="383"/>
      <c r="C20" s="383"/>
      <c r="D20" s="383"/>
      <c r="E20" s="383"/>
      <c r="F20" s="383"/>
      <c r="G20" s="383"/>
      <c r="H20" s="383"/>
      <c r="I20" s="383"/>
      <c r="J20" s="383"/>
      <c r="K20" s="383"/>
      <c r="L20" s="383"/>
      <c r="M20" s="383"/>
    </row>
    <row r="21" spans="1:13" x14ac:dyDescent="0.25">
      <c r="A21" s="382" t="s">
        <v>424</v>
      </c>
      <c r="B21" s="382"/>
      <c r="C21" s="382"/>
      <c r="D21" s="382"/>
      <c r="E21" s="382"/>
      <c r="F21" s="382"/>
      <c r="G21" s="382" t="s">
        <v>425</v>
      </c>
      <c r="H21" s="382"/>
      <c r="I21" s="382"/>
      <c r="J21" s="382"/>
      <c r="K21" s="382"/>
      <c r="L21" s="382"/>
      <c r="M21" s="382"/>
    </row>
    <row r="22" spans="1:13" x14ac:dyDescent="0.25">
      <c r="A22" s="383"/>
      <c r="B22" s="383"/>
      <c r="C22" s="383"/>
      <c r="D22" s="383"/>
      <c r="E22" s="383"/>
      <c r="F22" s="383"/>
      <c r="G22" s="383"/>
      <c r="H22" s="383"/>
      <c r="I22" s="383"/>
      <c r="J22" s="383"/>
      <c r="K22" s="383"/>
      <c r="L22" s="383"/>
      <c r="M22" s="383"/>
    </row>
    <row r="23" spans="1:13" x14ac:dyDescent="0.25">
      <c r="A23" s="383"/>
      <c r="B23" s="383"/>
      <c r="C23" s="383"/>
      <c r="D23" s="383"/>
      <c r="E23" s="383"/>
      <c r="F23" s="383"/>
      <c r="G23" s="383"/>
      <c r="H23" s="383"/>
      <c r="I23" s="383"/>
      <c r="J23" s="383"/>
      <c r="K23" s="383"/>
      <c r="L23" s="383"/>
      <c r="M23" s="383"/>
    </row>
    <row r="24" spans="1:13" x14ac:dyDescent="0.25">
      <c r="A24" s="383"/>
      <c r="B24" s="383"/>
      <c r="C24" s="383"/>
      <c r="D24" s="383"/>
      <c r="E24" s="383"/>
      <c r="F24" s="383"/>
      <c r="G24" s="383"/>
      <c r="H24" s="383"/>
      <c r="I24" s="383"/>
      <c r="J24" s="383"/>
      <c r="K24" s="383"/>
      <c r="L24" s="383"/>
      <c r="M24" s="383"/>
    </row>
    <row r="25" spans="1:13" x14ac:dyDescent="0.25">
      <c r="A25" s="383"/>
      <c r="B25" s="383"/>
      <c r="C25" s="383"/>
      <c r="D25" s="383"/>
      <c r="E25" s="383"/>
      <c r="F25" s="383"/>
      <c r="G25" s="383"/>
      <c r="H25" s="383"/>
      <c r="I25" s="383"/>
      <c r="J25" s="383"/>
      <c r="K25" s="383"/>
      <c r="L25" s="383"/>
      <c r="M25" s="383"/>
    </row>
    <row r="26" spans="1:13" x14ac:dyDescent="0.25">
      <c r="A26" s="383"/>
      <c r="B26" s="383"/>
      <c r="C26" s="383"/>
      <c r="D26" s="383"/>
      <c r="E26" s="383"/>
      <c r="F26" s="383"/>
      <c r="G26" s="383"/>
      <c r="H26" s="383"/>
      <c r="I26" s="383"/>
      <c r="J26" s="383"/>
      <c r="K26" s="383"/>
      <c r="L26" s="383"/>
      <c r="M26" s="383"/>
    </row>
    <row r="27" spans="1:13" x14ac:dyDescent="0.25">
      <c r="A27" s="383"/>
      <c r="B27" s="383"/>
      <c r="C27" s="383"/>
      <c r="D27" s="383"/>
      <c r="E27" s="383"/>
      <c r="F27" s="383"/>
      <c r="G27" s="383"/>
      <c r="H27" s="383"/>
      <c r="I27" s="383"/>
      <c r="J27" s="383"/>
      <c r="K27" s="383"/>
      <c r="L27" s="383"/>
      <c r="M27" s="383"/>
    </row>
    <row r="28" spans="1:13" x14ac:dyDescent="0.25">
      <c r="A28" s="383"/>
      <c r="B28" s="383"/>
      <c r="C28" s="383"/>
      <c r="D28" s="383"/>
      <c r="E28" s="383"/>
      <c r="F28" s="383"/>
      <c r="G28" s="383"/>
      <c r="H28" s="383"/>
      <c r="I28" s="383"/>
      <c r="J28" s="383"/>
      <c r="K28" s="383"/>
      <c r="L28" s="383"/>
      <c r="M28" s="383"/>
    </row>
    <row r="29" spans="1:13" x14ac:dyDescent="0.25">
      <c r="A29" s="383"/>
      <c r="B29" s="383"/>
      <c r="C29" s="383"/>
      <c r="D29" s="383"/>
      <c r="E29" s="383"/>
      <c r="F29" s="383"/>
      <c r="G29" s="383"/>
      <c r="H29" s="383"/>
      <c r="I29" s="383"/>
      <c r="J29" s="383"/>
      <c r="K29" s="383"/>
      <c r="L29" s="383"/>
      <c r="M29" s="383"/>
    </row>
    <row r="30" spans="1:13" x14ac:dyDescent="0.25">
      <c r="A30" s="383"/>
      <c r="B30" s="383"/>
      <c r="C30" s="383"/>
      <c r="D30" s="383"/>
      <c r="E30" s="383"/>
      <c r="F30" s="383"/>
      <c r="G30" s="383"/>
      <c r="H30" s="383"/>
      <c r="I30" s="383"/>
      <c r="J30" s="383"/>
      <c r="K30" s="383"/>
      <c r="L30" s="383"/>
      <c r="M30" s="383"/>
    </row>
    <row r="31" spans="1:13" x14ac:dyDescent="0.25">
      <c r="A31" s="383"/>
      <c r="B31" s="383"/>
      <c r="C31" s="383"/>
      <c r="D31" s="383"/>
      <c r="E31" s="383"/>
      <c r="F31" s="383"/>
      <c r="G31" s="383"/>
      <c r="H31" s="383"/>
      <c r="I31" s="383"/>
      <c r="J31" s="383"/>
      <c r="K31" s="383"/>
      <c r="L31" s="383"/>
      <c r="M31" s="383"/>
    </row>
    <row r="32" spans="1:13" x14ac:dyDescent="0.25">
      <c r="A32" s="383"/>
      <c r="B32" s="383"/>
      <c r="C32" s="383"/>
      <c r="D32" s="383"/>
      <c r="E32" s="383"/>
      <c r="F32" s="383"/>
      <c r="G32" s="383"/>
      <c r="H32" s="383"/>
      <c r="I32" s="383"/>
      <c r="J32" s="383"/>
      <c r="K32" s="383"/>
      <c r="L32" s="383"/>
      <c r="M32" s="383"/>
    </row>
    <row r="33" spans="1:13" x14ac:dyDescent="0.25">
      <c r="A33" s="383"/>
      <c r="B33" s="383"/>
      <c r="C33" s="383"/>
      <c r="D33" s="383"/>
      <c r="E33" s="383"/>
      <c r="F33" s="383"/>
      <c r="G33" s="383"/>
      <c r="H33" s="383"/>
      <c r="I33" s="383"/>
      <c r="J33" s="383"/>
      <c r="K33" s="383"/>
      <c r="L33" s="383"/>
      <c r="M33" s="383"/>
    </row>
    <row r="34" spans="1:13" x14ac:dyDescent="0.25">
      <c r="A34" s="383"/>
      <c r="B34" s="383"/>
      <c r="C34" s="383"/>
      <c r="D34" s="383"/>
      <c r="E34" s="383"/>
      <c r="F34" s="383"/>
      <c r="G34" s="383"/>
      <c r="H34" s="383"/>
      <c r="I34" s="383"/>
      <c r="J34" s="383"/>
      <c r="K34" s="383"/>
      <c r="L34" s="383"/>
      <c r="M34" s="383"/>
    </row>
    <row r="35" spans="1:13" x14ac:dyDescent="0.25">
      <c r="A35" s="383"/>
      <c r="B35" s="383"/>
      <c r="C35" s="383"/>
      <c r="D35" s="383"/>
      <c r="E35" s="383"/>
      <c r="F35" s="383"/>
      <c r="G35" s="383"/>
      <c r="H35" s="383"/>
      <c r="I35" s="383"/>
      <c r="J35" s="383"/>
      <c r="K35" s="383"/>
      <c r="L35" s="383"/>
      <c r="M35" s="383"/>
    </row>
    <row r="36" spans="1:13" x14ac:dyDescent="0.25">
      <c r="A36" s="383"/>
      <c r="B36" s="383"/>
      <c r="C36" s="383"/>
      <c r="D36" s="383"/>
      <c r="E36" s="383"/>
      <c r="F36" s="383"/>
      <c r="G36" s="383"/>
      <c r="H36" s="383"/>
      <c r="I36" s="383"/>
      <c r="J36" s="383"/>
      <c r="K36" s="383"/>
      <c r="L36" s="383"/>
      <c r="M36" s="383"/>
    </row>
    <row r="37" spans="1:13" x14ac:dyDescent="0.25">
      <c r="A37" s="383"/>
      <c r="B37" s="383"/>
      <c r="C37" s="383"/>
      <c r="D37" s="383"/>
      <c r="E37" s="383"/>
      <c r="F37" s="383"/>
      <c r="G37" s="383"/>
      <c r="H37" s="383"/>
      <c r="I37" s="383"/>
      <c r="J37" s="383"/>
      <c r="K37" s="383"/>
      <c r="L37" s="383"/>
      <c r="M37" s="383"/>
    </row>
    <row r="38" spans="1:13" x14ac:dyDescent="0.25">
      <c r="A38" s="383"/>
      <c r="B38" s="383"/>
      <c r="C38" s="383"/>
      <c r="D38" s="383"/>
      <c r="E38" s="383"/>
      <c r="F38" s="383"/>
      <c r="G38" s="383"/>
      <c r="H38" s="383"/>
      <c r="I38" s="383"/>
      <c r="J38" s="383"/>
      <c r="K38" s="383"/>
      <c r="L38" s="383"/>
      <c r="M38" s="383"/>
    </row>
    <row r="39" spans="1:13" x14ac:dyDescent="0.25">
      <c r="A39" s="382" t="s">
        <v>426</v>
      </c>
      <c r="B39" s="382"/>
      <c r="C39" s="382"/>
      <c r="D39" s="382"/>
      <c r="E39" s="382"/>
      <c r="F39" s="382"/>
      <c r="G39" s="382" t="s">
        <v>427</v>
      </c>
      <c r="H39" s="382"/>
      <c r="I39" s="382"/>
      <c r="J39" s="382"/>
      <c r="K39" s="382"/>
      <c r="L39" s="382"/>
      <c r="M39" s="382"/>
    </row>
    <row r="40" spans="1:13" x14ac:dyDescent="0.25">
      <c r="A40" s="383"/>
      <c r="B40" s="383"/>
      <c r="C40" s="383"/>
      <c r="D40" s="383"/>
      <c r="E40" s="383"/>
      <c r="F40" s="383"/>
      <c r="G40" s="383"/>
      <c r="H40" s="383"/>
      <c r="I40" s="383"/>
      <c r="J40" s="383"/>
      <c r="K40" s="383"/>
      <c r="L40" s="383"/>
      <c r="M40" s="383"/>
    </row>
    <row r="41" spans="1:13" x14ac:dyDescent="0.25">
      <c r="A41" s="383"/>
      <c r="B41" s="383"/>
      <c r="C41" s="383"/>
      <c r="D41" s="383"/>
      <c r="E41" s="383"/>
      <c r="F41" s="383"/>
      <c r="G41" s="383"/>
      <c r="H41" s="383"/>
      <c r="I41" s="383"/>
      <c r="J41" s="383"/>
      <c r="K41" s="383"/>
      <c r="L41" s="383"/>
      <c r="M41" s="383"/>
    </row>
    <row r="42" spans="1:13" x14ac:dyDescent="0.25">
      <c r="A42" s="383"/>
      <c r="B42" s="383"/>
      <c r="C42" s="383"/>
      <c r="D42" s="383"/>
      <c r="E42" s="383"/>
      <c r="F42" s="383"/>
      <c r="G42" s="383"/>
      <c r="H42" s="383"/>
      <c r="I42" s="383"/>
      <c r="J42" s="383"/>
      <c r="K42" s="383"/>
      <c r="L42" s="383"/>
      <c r="M42" s="383"/>
    </row>
    <row r="43" spans="1:13" x14ac:dyDescent="0.25">
      <c r="A43" s="383"/>
      <c r="B43" s="383"/>
      <c r="C43" s="383"/>
      <c r="D43" s="383"/>
      <c r="E43" s="383"/>
      <c r="F43" s="383"/>
      <c r="G43" s="383"/>
      <c r="H43" s="383"/>
      <c r="I43" s="383"/>
      <c r="J43" s="383"/>
      <c r="K43" s="383"/>
      <c r="L43" s="383"/>
      <c r="M43" s="383"/>
    </row>
    <row r="44" spans="1:13" x14ac:dyDescent="0.25">
      <c r="A44" s="383"/>
      <c r="B44" s="383"/>
      <c r="C44" s="383"/>
      <c r="D44" s="383"/>
      <c r="E44" s="383"/>
      <c r="F44" s="383"/>
      <c r="G44" s="383"/>
      <c r="H44" s="383"/>
      <c r="I44" s="383"/>
      <c r="J44" s="383"/>
      <c r="K44" s="383"/>
      <c r="L44" s="383"/>
      <c r="M44" s="383"/>
    </row>
    <row r="45" spans="1:13" x14ac:dyDescent="0.25">
      <c r="A45" s="383"/>
      <c r="B45" s="383"/>
      <c r="C45" s="383"/>
      <c r="D45" s="383"/>
      <c r="E45" s="383"/>
      <c r="F45" s="383"/>
      <c r="G45" s="383"/>
      <c r="H45" s="383"/>
      <c r="I45" s="383"/>
      <c r="J45" s="383"/>
      <c r="K45" s="383"/>
      <c r="L45" s="383"/>
      <c r="M45" s="383"/>
    </row>
    <row r="46" spans="1:13" x14ac:dyDescent="0.25">
      <c r="A46" s="383"/>
      <c r="B46" s="383"/>
      <c r="C46" s="383"/>
      <c r="D46" s="383"/>
      <c r="E46" s="383"/>
      <c r="F46" s="383"/>
      <c r="G46" s="383"/>
      <c r="H46" s="383"/>
      <c r="I46" s="383"/>
      <c r="J46" s="383"/>
      <c r="K46" s="383"/>
      <c r="L46" s="383"/>
      <c r="M46" s="383"/>
    </row>
    <row r="47" spans="1:13" x14ac:dyDescent="0.25">
      <c r="A47" s="383"/>
      <c r="B47" s="383"/>
      <c r="C47" s="383"/>
      <c r="D47" s="383"/>
      <c r="E47" s="383"/>
      <c r="F47" s="383"/>
      <c r="G47" s="383"/>
      <c r="H47" s="383"/>
      <c r="I47" s="383"/>
      <c r="J47" s="383"/>
      <c r="K47" s="383"/>
      <c r="L47" s="383"/>
      <c r="M47" s="383"/>
    </row>
    <row r="48" spans="1:13" ht="27" customHeight="1" x14ac:dyDescent="0.25">
      <c r="A48" s="383"/>
      <c r="B48" s="383"/>
      <c r="C48" s="383"/>
      <c r="D48" s="383"/>
      <c r="E48" s="383"/>
      <c r="F48" s="383"/>
      <c r="G48" s="383"/>
      <c r="H48" s="383"/>
      <c r="I48" s="383"/>
      <c r="J48" s="383"/>
      <c r="K48" s="383"/>
      <c r="L48" s="383"/>
      <c r="M48" s="383"/>
    </row>
    <row r="49" spans="1:13" x14ac:dyDescent="0.25">
      <c r="A49" s="383"/>
      <c r="B49" s="383"/>
      <c r="C49" s="383"/>
      <c r="D49" s="383"/>
      <c r="E49" s="383"/>
      <c r="F49" s="383"/>
      <c r="G49" s="383"/>
      <c r="H49" s="383"/>
      <c r="I49" s="383"/>
      <c r="J49" s="383"/>
      <c r="K49" s="383"/>
      <c r="L49" s="383"/>
      <c r="M49" s="383"/>
    </row>
    <row r="50" spans="1:13" x14ac:dyDescent="0.25">
      <c r="A50" s="383"/>
      <c r="B50" s="383"/>
      <c r="C50" s="383"/>
      <c r="D50" s="383"/>
      <c r="E50" s="383"/>
      <c r="F50" s="383"/>
      <c r="G50" s="383"/>
      <c r="H50" s="383"/>
      <c r="I50" s="383"/>
      <c r="J50" s="383"/>
      <c r="K50" s="383"/>
      <c r="L50" s="383"/>
      <c r="M50" s="383"/>
    </row>
    <row r="51" spans="1:13" x14ac:dyDescent="0.25">
      <c r="A51" s="383"/>
      <c r="B51" s="383"/>
      <c r="C51" s="383"/>
      <c r="D51" s="383"/>
      <c r="E51" s="383"/>
      <c r="F51" s="383"/>
      <c r="G51" s="383"/>
      <c r="H51" s="383"/>
      <c r="I51" s="383"/>
      <c r="J51" s="383"/>
      <c r="K51" s="383"/>
      <c r="L51" s="383"/>
      <c r="M51" s="383"/>
    </row>
    <row r="52" spans="1:13" x14ac:dyDescent="0.25">
      <c r="A52" s="383"/>
      <c r="B52" s="383"/>
      <c r="C52" s="383"/>
      <c r="D52" s="383"/>
      <c r="E52" s="383"/>
      <c r="F52" s="383"/>
      <c r="G52" s="383"/>
      <c r="H52" s="383"/>
      <c r="I52" s="383"/>
      <c r="J52" s="383"/>
      <c r="K52" s="383"/>
      <c r="L52" s="383"/>
      <c r="M52" s="383"/>
    </row>
    <row r="53" spans="1:13" x14ac:dyDescent="0.25">
      <c r="A53" s="383"/>
      <c r="B53" s="383"/>
      <c r="C53" s="383"/>
      <c r="D53" s="383"/>
      <c r="E53" s="383"/>
      <c r="F53" s="383"/>
      <c r="G53" s="383"/>
      <c r="H53" s="383"/>
      <c r="I53" s="383"/>
      <c r="J53" s="383"/>
      <c r="K53" s="383"/>
      <c r="L53" s="383"/>
      <c r="M53" s="383"/>
    </row>
    <row r="54" spans="1:13" x14ac:dyDescent="0.25">
      <c r="A54" s="383"/>
      <c r="B54" s="383"/>
      <c r="C54" s="383"/>
      <c r="D54" s="383"/>
      <c r="E54" s="383"/>
      <c r="F54" s="383"/>
      <c r="G54" s="383"/>
      <c r="H54" s="383"/>
      <c r="I54" s="383"/>
      <c r="J54" s="383"/>
      <c r="K54" s="383"/>
      <c r="L54" s="383"/>
      <c r="M54" s="383"/>
    </row>
    <row r="55" spans="1:13" x14ac:dyDescent="0.25">
      <c r="A55" s="383"/>
      <c r="B55" s="383"/>
      <c r="C55" s="383"/>
      <c r="D55" s="383"/>
      <c r="E55" s="383"/>
      <c r="F55" s="383"/>
      <c r="G55" s="383"/>
      <c r="H55" s="383"/>
      <c r="I55" s="383"/>
      <c r="J55" s="383"/>
      <c r="K55" s="383"/>
      <c r="L55" s="383"/>
      <c r="M55" s="383"/>
    </row>
    <row r="56" spans="1:13" x14ac:dyDescent="0.25">
      <c r="A56" s="381" t="s">
        <v>428</v>
      </c>
      <c r="B56" s="381"/>
      <c r="C56" s="381"/>
      <c r="D56" s="381"/>
      <c r="E56" s="381"/>
      <c r="F56" s="381"/>
      <c r="G56" s="381" t="s">
        <v>429</v>
      </c>
      <c r="H56" s="381"/>
      <c r="I56" s="381"/>
      <c r="J56" s="381"/>
      <c r="K56" s="381"/>
      <c r="L56" s="381"/>
      <c r="M56" s="381"/>
    </row>
    <row r="57" spans="1:13" ht="57" customHeight="1" x14ac:dyDescent="0.25">
      <c r="A57" s="384"/>
      <c r="B57" s="385"/>
      <c r="C57" s="385"/>
      <c r="D57" s="385"/>
      <c r="E57" s="385"/>
      <c r="F57" s="386"/>
      <c r="G57" s="393"/>
      <c r="H57" s="394"/>
      <c r="I57" s="394"/>
      <c r="J57" s="394"/>
      <c r="K57" s="394"/>
      <c r="L57" s="394"/>
      <c r="M57" s="395"/>
    </row>
    <row r="58" spans="1:13" ht="82.5" customHeight="1" x14ac:dyDescent="0.25">
      <c r="A58" s="387"/>
      <c r="B58" s="388"/>
      <c r="C58" s="388"/>
      <c r="D58" s="388"/>
      <c r="E58" s="388"/>
      <c r="F58" s="389"/>
      <c r="G58" s="396"/>
      <c r="H58" s="397"/>
      <c r="I58" s="397"/>
      <c r="J58" s="397"/>
      <c r="K58" s="397"/>
      <c r="L58" s="397"/>
      <c r="M58" s="398"/>
    </row>
    <row r="59" spans="1:13" x14ac:dyDescent="0.25">
      <c r="A59" s="387"/>
      <c r="B59" s="388"/>
      <c r="C59" s="388"/>
      <c r="D59" s="388"/>
      <c r="E59" s="388"/>
      <c r="F59" s="389"/>
      <c r="G59" s="396"/>
      <c r="H59" s="397"/>
      <c r="I59" s="397"/>
      <c r="J59" s="397"/>
      <c r="K59" s="397"/>
      <c r="L59" s="397"/>
      <c r="M59" s="398"/>
    </row>
    <row r="60" spans="1:13" ht="53.25" customHeight="1" x14ac:dyDescent="0.25">
      <c r="A60" s="387"/>
      <c r="B60" s="388"/>
      <c r="C60" s="388"/>
      <c r="D60" s="388"/>
      <c r="E60" s="388"/>
      <c r="F60" s="389"/>
      <c r="G60" s="396"/>
      <c r="H60" s="397"/>
      <c r="I60" s="397"/>
      <c r="J60" s="397"/>
      <c r="K60" s="397"/>
      <c r="L60" s="397"/>
      <c r="M60" s="398"/>
    </row>
    <row r="61" spans="1:13" ht="24.75" customHeight="1" x14ac:dyDescent="0.25">
      <c r="A61" s="387"/>
      <c r="B61" s="388"/>
      <c r="C61" s="388"/>
      <c r="D61" s="388"/>
      <c r="E61" s="388"/>
      <c r="F61" s="389"/>
      <c r="G61" s="396"/>
      <c r="H61" s="397"/>
      <c r="I61" s="397"/>
      <c r="J61" s="397"/>
      <c r="K61" s="397"/>
      <c r="L61" s="397"/>
      <c r="M61" s="398"/>
    </row>
    <row r="62" spans="1:13" ht="14.25" customHeight="1" x14ac:dyDescent="0.25">
      <c r="A62" s="390"/>
      <c r="B62" s="391"/>
      <c r="C62" s="391"/>
      <c r="D62" s="391"/>
      <c r="E62" s="391"/>
      <c r="F62" s="392"/>
      <c r="G62" s="399"/>
      <c r="H62" s="400"/>
      <c r="I62" s="400"/>
      <c r="J62" s="400"/>
      <c r="K62" s="400"/>
      <c r="L62" s="400"/>
      <c r="M62" s="401"/>
    </row>
    <row r="63" spans="1:13" x14ac:dyDescent="0.25">
      <c r="A63" s="382" t="s">
        <v>430</v>
      </c>
      <c r="B63" s="382"/>
      <c r="C63" s="382"/>
      <c r="D63" s="382"/>
      <c r="E63" s="382"/>
      <c r="F63" s="382"/>
      <c r="G63" s="382" t="s">
        <v>431</v>
      </c>
      <c r="H63" s="382"/>
      <c r="I63" s="382"/>
      <c r="J63" s="382"/>
      <c r="K63" s="382"/>
      <c r="L63" s="382"/>
      <c r="M63" s="382"/>
    </row>
    <row r="64" spans="1:13" x14ac:dyDescent="0.25">
      <c r="A64" s="383"/>
      <c r="B64" s="383"/>
      <c r="C64" s="383"/>
      <c r="D64" s="383"/>
      <c r="E64" s="383"/>
      <c r="F64" s="383"/>
      <c r="G64" s="383"/>
      <c r="H64" s="383"/>
      <c r="I64" s="383"/>
      <c r="J64" s="383"/>
      <c r="K64" s="383"/>
      <c r="L64" s="383"/>
      <c r="M64" s="383"/>
    </row>
    <row r="65" spans="1:13" x14ac:dyDescent="0.25">
      <c r="A65" s="383"/>
      <c r="B65" s="383"/>
      <c r="C65" s="383"/>
      <c r="D65" s="383"/>
      <c r="E65" s="383"/>
      <c r="F65" s="383"/>
      <c r="G65" s="383"/>
      <c r="H65" s="383"/>
      <c r="I65" s="383"/>
      <c r="J65" s="383"/>
      <c r="K65" s="383"/>
      <c r="L65" s="383"/>
      <c r="M65" s="383"/>
    </row>
    <row r="66" spans="1:13" x14ac:dyDescent="0.25">
      <c r="A66" s="383"/>
      <c r="B66" s="383"/>
      <c r="C66" s="383"/>
      <c r="D66" s="383"/>
      <c r="E66" s="383"/>
      <c r="F66" s="383"/>
      <c r="G66" s="383"/>
      <c r="H66" s="383"/>
      <c r="I66" s="383"/>
      <c r="J66" s="383"/>
      <c r="K66" s="383"/>
      <c r="L66" s="383"/>
      <c r="M66" s="383"/>
    </row>
    <row r="67" spans="1:13" x14ac:dyDescent="0.25">
      <c r="A67" s="383"/>
      <c r="B67" s="383"/>
      <c r="C67" s="383"/>
      <c r="D67" s="383"/>
      <c r="E67" s="383"/>
      <c r="F67" s="383"/>
      <c r="G67" s="383"/>
      <c r="H67" s="383"/>
      <c r="I67" s="383"/>
      <c r="J67" s="383"/>
      <c r="K67" s="383"/>
      <c r="L67" s="383"/>
      <c r="M67" s="383"/>
    </row>
    <row r="68" spans="1:13" x14ac:dyDescent="0.25">
      <c r="A68" s="383"/>
      <c r="B68" s="383"/>
      <c r="C68" s="383"/>
      <c r="D68" s="383"/>
      <c r="E68" s="383"/>
      <c r="F68" s="383"/>
      <c r="G68" s="383"/>
      <c r="H68" s="383"/>
      <c r="I68" s="383"/>
      <c r="J68" s="383"/>
      <c r="K68" s="383"/>
      <c r="L68" s="383"/>
      <c r="M68" s="383"/>
    </row>
    <row r="69" spans="1:13" x14ac:dyDescent="0.25">
      <c r="A69" s="383"/>
      <c r="B69" s="383"/>
      <c r="C69" s="383"/>
      <c r="D69" s="383"/>
      <c r="E69" s="383"/>
      <c r="F69" s="383"/>
      <c r="G69" s="383"/>
      <c r="H69" s="383"/>
      <c r="I69" s="383"/>
      <c r="J69" s="383"/>
      <c r="K69" s="383"/>
      <c r="L69" s="383"/>
      <c r="M69" s="383"/>
    </row>
    <row r="70" spans="1:13" x14ac:dyDescent="0.25">
      <c r="A70" s="383"/>
      <c r="B70" s="383"/>
      <c r="C70" s="383"/>
      <c r="D70" s="383"/>
      <c r="E70" s="383"/>
      <c r="F70" s="383"/>
      <c r="G70" s="383"/>
      <c r="H70" s="383"/>
      <c r="I70" s="383"/>
      <c r="J70" s="383"/>
      <c r="K70" s="383"/>
      <c r="L70" s="383"/>
      <c r="M70" s="383"/>
    </row>
    <row r="71" spans="1:13" x14ac:dyDescent="0.25">
      <c r="A71" s="383"/>
      <c r="B71" s="383"/>
      <c r="C71" s="383"/>
      <c r="D71" s="383"/>
      <c r="E71" s="383"/>
      <c r="F71" s="383"/>
      <c r="G71" s="383"/>
      <c r="H71" s="383"/>
      <c r="I71" s="383"/>
      <c r="J71" s="383"/>
      <c r="K71" s="383"/>
      <c r="L71" s="383"/>
      <c r="M71" s="383"/>
    </row>
    <row r="72" spans="1:13" x14ac:dyDescent="0.25">
      <c r="A72" s="383"/>
      <c r="B72" s="383"/>
      <c r="C72" s="383"/>
      <c r="D72" s="383"/>
      <c r="E72" s="383"/>
      <c r="F72" s="383"/>
      <c r="G72" s="383"/>
      <c r="H72" s="383"/>
      <c r="I72" s="383"/>
      <c r="J72" s="383"/>
      <c r="K72" s="383"/>
      <c r="L72" s="383"/>
      <c r="M72" s="383"/>
    </row>
    <row r="73" spans="1:13" x14ac:dyDescent="0.25">
      <c r="A73" s="383"/>
      <c r="B73" s="383"/>
      <c r="C73" s="383"/>
      <c r="D73" s="383"/>
      <c r="E73" s="383"/>
      <c r="F73" s="383"/>
      <c r="G73" s="383"/>
      <c r="H73" s="383"/>
      <c r="I73" s="383"/>
      <c r="J73" s="383"/>
      <c r="K73" s="383"/>
      <c r="L73" s="383"/>
      <c r="M73" s="383"/>
    </row>
    <row r="74" spans="1:13" x14ac:dyDescent="0.25">
      <c r="A74" s="383"/>
      <c r="B74" s="383"/>
      <c r="C74" s="383"/>
      <c r="D74" s="383"/>
      <c r="E74" s="383"/>
      <c r="F74" s="383"/>
      <c r="G74" s="383"/>
      <c r="H74" s="383"/>
      <c r="I74" s="383"/>
      <c r="J74" s="383"/>
      <c r="K74" s="383"/>
      <c r="L74" s="383"/>
      <c r="M74" s="383"/>
    </row>
    <row r="75" spans="1:13" ht="27.75" customHeight="1" x14ac:dyDescent="0.25">
      <c r="A75" s="383"/>
      <c r="B75" s="383"/>
      <c r="C75" s="383"/>
      <c r="D75" s="383"/>
      <c r="E75" s="383"/>
      <c r="F75" s="383"/>
      <c r="G75" s="383"/>
      <c r="H75" s="383"/>
      <c r="I75" s="383"/>
      <c r="J75" s="383"/>
      <c r="K75" s="383"/>
      <c r="L75" s="383"/>
      <c r="M75" s="383"/>
    </row>
    <row r="76" spans="1:13" ht="22.5" customHeight="1" x14ac:dyDescent="0.25">
      <c r="A76" s="383"/>
      <c r="B76" s="383"/>
      <c r="C76" s="383"/>
      <c r="D76" s="383"/>
      <c r="E76" s="383"/>
      <c r="F76" s="383"/>
      <c r="G76" s="383"/>
      <c r="H76" s="383"/>
      <c r="I76" s="383"/>
      <c r="J76" s="383"/>
      <c r="K76" s="383"/>
      <c r="L76" s="383"/>
      <c r="M76" s="383"/>
    </row>
    <row r="77" spans="1:13" x14ac:dyDescent="0.25">
      <c r="A77" s="383"/>
      <c r="B77" s="383"/>
      <c r="C77" s="383"/>
      <c r="D77" s="383"/>
      <c r="E77" s="383"/>
      <c r="F77" s="383"/>
      <c r="G77" s="383"/>
      <c r="H77" s="383"/>
      <c r="I77" s="383"/>
      <c r="J77" s="383"/>
      <c r="K77" s="383"/>
      <c r="L77" s="383"/>
      <c r="M77" s="383"/>
    </row>
    <row r="78" spans="1:13" x14ac:dyDescent="0.25">
      <c r="A78" s="383"/>
      <c r="B78" s="383"/>
      <c r="C78" s="383"/>
      <c r="D78" s="383"/>
      <c r="E78" s="383"/>
      <c r="F78" s="383"/>
      <c r="G78" s="383"/>
      <c r="H78" s="383"/>
      <c r="I78" s="383"/>
      <c r="J78" s="383"/>
      <c r="K78" s="383"/>
      <c r="L78" s="383"/>
      <c r="M78" s="383"/>
    </row>
    <row r="79" spans="1:13" x14ac:dyDescent="0.25">
      <c r="A79" s="383"/>
      <c r="B79" s="383"/>
      <c r="C79" s="383"/>
      <c r="D79" s="383"/>
      <c r="E79" s="383"/>
      <c r="F79" s="383"/>
      <c r="G79" s="383"/>
      <c r="H79" s="383"/>
      <c r="I79" s="383"/>
      <c r="J79" s="383"/>
      <c r="K79" s="383"/>
      <c r="L79" s="383"/>
      <c r="M79" s="383"/>
    </row>
    <row r="80" spans="1:13" x14ac:dyDescent="0.25">
      <c r="A80" s="382" t="s">
        <v>432</v>
      </c>
      <c r="B80" s="382"/>
      <c r="C80" s="382"/>
      <c r="D80" s="382"/>
      <c r="E80" s="382"/>
      <c r="F80" s="382"/>
      <c r="G80" s="382" t="s">
        <v>433</v>
      </c>
      <c r="H80" s="382"/>
      <c r="I80" s="382"/>
      <c r="J80" s="382"/>
      <c r="K80" s="382"/>
      <c r="L80" s="382"/>
      <c r="M80" s="382"/>
    </row>
    <row r="81" spans="1:13" x14ac:dyDescent="0.25">
      <c r="A81" s="383"/>
      <c r="B81" s="383"/>
      <c r="C81" s="383"/>
      <c r="D81" s="383"/>
      <c r="E81" s="383"/>
      <c r="F81" s="383"/>
      <c r="G81" s="383"/>
      <c r="H81" s="383"/>
      <c r="I81" s="383"/>
      <c r="J81" s="383"/>
      <c r="K81" s="383"/>
      <c r="L81" s="383"/>
      <c r="M81" s="383"/>
    </row>
    <row r="82" spans="1:13" x14ac:dyDescent="0.25">
      <c r="A82" s="383"/>
      <c r="B82" s="383"/>
      <c r="C82" s="383"/>
      <c r="D82" s="383"/>
      <c r="E82" s="383"/>
      <c r="F82" s="383"/>
      <c r="G82" s="383"/>
      <c r="H82" s="383"/>
      <c r="I82" s="383"/>
      <c r="J82" s="383"/>
      <c r="K82" s="383"/>
      <c r="L82" s="383"/>
      <c r="M82" s="383"/>
    </row>
    <row r="83" spans="1:13" x14ac:dyDescent="0.25">
      <c r="A83" s="383"/>
      <c r="B83" s="383"/>
      <c r="C83" s="383"/>
      <c r="D83" s="383"/>
      <c r="E83" s="383"/>
      <c r="F83" s="383"/>
      <c r="G83" s="383"/>
      <c r="H83" s="383"/>
      <c r="I83" s="383"/>
      <c r="J83" s="383"/>
      <c r="K83" s="383"/>
      <c r="L83" s="383"/>
      <c r="M83" s="383"/>
    </row>
    <row r="84" spans="1:13" x14ac:dyDescent="0.25">
      <c r="A84" s="383"/>
      <c r="B84" s="383"/>
      <c r="C84" s="383"/>
      <c r="D84" s="383"/>
      <c r="E84" s="383"/>
      <c r="F84" s="383"/>
      <c r="G84" s="383"/>
      <c r="H84" s="383"/>
      <c r="I84" s="383"/>
      <c r="J84" s="383"/>
      <c r="K84" s="383"/>
      <c r="L84" s="383"/>
      <c r="M84" s="383"/>
    </row>
    <row r="85" spans="1:13" ht="30" customHeight="1" x14ac:dyDescent="0.25">
      <c r="A85" s="383"/>
      <c r="B85" s="383"/>
      <c r="C85" s="383"/>
      <c r="D85" s="383"/>
      <c r="E85" s="383"/>
      <c r="F85" s="383"/>
      <c r="G85" s="383"/>
      <c r="H85" s="383"/>
      <c r="I85" s="383"/>
      <c r="J85" s="383"/>
      <c r="K85" s="383"/>
      <c r="L85" s="383"/>
      <c r="M85" s="383"/>
    </row>
    <row r="86" spans="1:13" x14ac:dyDescent="0.25">
      <c r="A86" s="383"/>
      <c r="B86" s="383"/>
      <c r="C86" s="383"/>
      <c r="D86" s="383"/>
      <c r="E86" s="383"/>
      <c r="F86" s="383"/>
      <c r="G86" s="383"/>
      <c r="H86" s="383"/>
      <c r="I86" s="383"/>
      <c r="J86" s="383"/>
      <c r="K86" s="383"/>
      <c r="L86" s="383"/>
      <c r="M86" s="383"/>
    </row>
    <row r="87" spans="1:13" x14ac:dyDescent="0.25">
      <c r="A87" s="383"/>
      <c r="B87" s="383"/>
      <c r="C87" s="383"/>
      <c r="D87" s="383"/>
      <c r="E87" s="383"/>
      <c r="F87" s="383"/>
      <c r="G87" s="383"/>
      <c r="H87" s="383"/>
      <c r="I87" s="383"/>
      <c r="J87" s="383"/>
      <c r="K87" s="383"/>
      <c r="L87" s="383"/>
      <c r="M87" s="383"/>
    </row>
    <row r="88" spans="1:13" ht="24" customHeight="1" x14ac:dyDescent="0.25">
      <c r="A88" s="383"/>
      <c r="B88" s="383"/>
      <c r="C88" s="383"/>
      <c r="D88" s="383"/>
      <c r="E88" s="383"/>
      <c r="F88" s="383"/>
      <c r="G88" s="383"/>
      <c r="H88" s="383"/>
      <c r="I88" s="383"/>
      <c r="J88" s="383"/>
      <c r="K88" s="383"/>
      <c r="L88" s="383"/>
      <c r="M88" s="383"/>
    </row>
    <row r="89" spans="1:13" ht="24" customHeight="1" x14ac:dyDescent="0.25">
      <c r="A89" s="383"/>
      <c r="B89" s="383"/>
      <c r="C89" s="383"/>
      <c r="D89" s="383"/>
      <c r="E89" s="383"/>
      <c r="F89" s="383"/>
      <c r="G89" s="383"/>
      <c r="H89" s="383"/>
      <c r="I89" s="383"/>
      <c r="J89" s="383"/>
      <c r="K89" s="383"/>
      <c r="L89" s="383"/>
      <c r="M89" s="383"/>
    </row>
    <row r="90" spans="1:13" x14ac:dyDescent="0.25">
      <c r="A90" s="383"/>
      <c r="B90" s="383"/>
      <c r="C90" s="383"/>
      <c r="D90" s="383"/>
      <c r="E90" s="383"/>
      <c r="F90" s="383"/>
      <c r="G90" s="383"/>
      <c r="H90" s="383"/>
      <c r="I90" s="383"/>
      <c r="J90" s="383"/>
      <c r="K90" s="383"/>
      <c r="L90" s="383"/>
      <c r="M90" s="383"/>
    </row>
    <row r="91" spans="1:13" x14ac:dyDescent="0.25">
      <c r="A91" s="383"/>
      <c r="B91" s="383"/>
      <c r="C91" s="383"/>
      <c r="D91" s="383"/>
      <c r="E91" s="383"/>
      <c r="F91" s="383"/>
      <c r="G91" s="383"/>
      <c r="H91" s="383"/>
      <c r="I91" s="383"/>
      <c r="J91" s="383"/>
      <c r="K91" s="383"/>
      <c r="L91" s="383"/>
      <c r="M91" s="383"/>
    </row>
    <row r="92" spans="1:13" x14ac:dyDescent="0.25">
      <c r="A92" s="383"/>
      <c r="B92" s="383"/>
      <c r="C92" s="383"/>
      <c r="D92" s="383"/>
      <c r="E92" s="383"/>
      <c r="F92" s="383"/>
      <c r="G92" s="383"/>
      <c r="H92" s="383"/>
      <c r="I92" s="383"/>
      <c r="J92" s="383"/>
      <c r="K92" s="383"/>
      <c r="L92" s="383"/>
      <c r="M92" s="383"/>
    </row>
    <row r="93" spans="1:13" x14ac:dyDescent="0.25">
      <c r="A93" s="383"/>
      <c r="B93" s="383"/>
      <c r="C93" s="383"/>
      <c r="D93" s="383"/>
      <c r="E93" s="383"/>
      <c r="F93" s="383"/>
      <c r="G93" s="383"/>
      <c r="H93" s="383"/>
      <c r="I93" s="383"/>
      <c r="J93" s="383"/>
      <c r="K93" s="383"/>
      <c r="L93" s="383"/>
      <c r="M93" s="383"/>
    </row>
    <row r="94" spans="1:13" x14ac:dyDescent="0.25">
      <c r="A94" s="383"/>
      <c r="B94" s="383"/>
      <c r="C94" s="383"/>
      <c r="D94" s="383"/>
      <c r="E94" s="383"/>
      <c r="F94" s="383"/>
      <c r="G94" s="383"/>
      <c r="H94" s="383"/>
      <c r="I94" s="383"/>
      <c r="J94" s="383"/>
      <c r="K94" s="383"/>
      <c r="L94" s="383"/>
      <c r="M94" s="383"/>
    </row>
    <row r="95" spans="1:13" x14ac:dyDescent="0.25">
      <c r="A95" s="383"/>
      <c r="B95" s="383"/>
      <c r="C95" s="383"/>
      <c r="D95" s="383"/>
      <c r="E95" s="383"/>
      <c r="F95" s="383"/>
      <c r="G95" s="383"/>
      <c r="H95" s="383"/>
      <c r="I95" s="383"/>
      <c r="J95" s="383"/>
      <c r="K95" s="383"/>
      <c r="L95" s="383"/>
      <c r="M95" s="383"/>
    </row>
    <row r="96" spans="1:13" x14ac:dyDescent="0.25">
      <c r="A96" s="383"/>
      <c r="B96" s="383"/>
      <c r="C96" s="383"/>
      <c r="D96" s="383"/>
      <c r="E96" s="383"/>
      <c r="F96" s="383"/>
      <c r="G96" s="383"/>
      <c r="H96" s="383"/>
      <c r="I96" s="383"/>
      <c r="J96" s="383"/>
      <c r="K96" s="383"/>
      <c r="L96" s="383"/>
      <c r="M96" s="383"/>
    </row>
    <row r="97" spans="1:13" x14ac:dyDescent="0.25">
      <c r="A97" s="382" t="s">
        <v>447</v>
      </c>
      <c r="B97" s="382"/>
      <c r="C97" s="382"/>
      <c r="D97" s="382"/>
      <c r="E97" s="382"/>
      <c r="F97" s="382"/>
      <c r="G97" s="382" t="s">
        <v>454</v>
      </c>
      <c r="H97" s="382"/>
      <c r="I97" s="382"/>
      <c r="J97" s="382"/>
      <c r="K97" s="382"/>
      <c r="L97" s="382"/>
      <c r="M97" s="382"/>
    </row>
    <row r="98" spans="1:13" x14ac:dyDescent="0.25">
      <c r="A98" s="383"/>
      <c r="B98" s="383"/>
      <c r="C98" s="383"/>
      <c r="D98" s="383"/>
      <c r="E98" s="383"/>
      <c r="F98" s="383"/>
      <c r="G98" s="383"/>
      <c r="H98" s="383"/>
      <c r="I98" s="383"/>
      <c r="J98" s="383"/>
      <c r="K98" s="383"/>
      <c r="L98" s="383"/>
      <c r="M98" s="383"/>
    </row>
    <row r="99" spans="1:13" x14ac:dyDescent="0.25">
      <c r="A99" s="383"/>
      <c r="B99" s="383"/>
      <c r="C99" s="383"/>
      <c r="D99" s="383"/>
      <c r="E99" s="383"/>
      <c r="F99" s="383"/>
      <c r="G99" s="383"/>
      <c r="H99" s="383"/>
      <c r="I99" s="383"/>
      <c r="J99" s="383"/>
      <c r="K99" s="383"/>
      <c r="L99" s="383"/>
      <c r="M99" s="383"/>
    </row>
    <row r="100" spans="1:13" ht="67.5" customHeight="1" x14ac:dyDescent="0.25">
      <c r="A100" s="383"/>
      <c r="B100" s="383"/>
      <c r="C100" s="383"/>
      <c r="D100" s="383"/>
      <c r="E100" s="383"/>
      <c r="F100" s="383"/>
      <c r="G100" s="383"/>
      <c r="H100" s="383"/>
      <c r="I100" s="383"/>
      <c r="J100" s="383"/>
      <c r="K100" s="383"/>
      <c r="L100" s="383"/>
      <c r="M100" s="383"/>
    </row>
    <row r="101" spans="1:13" x14ac:dyDescent="0.25">
      <c r="A101" s="383"/>
      <c r="B101" s="383"/>
      <c r="C101" s="383"/>
      <c r="D101" s="383"/>
      <c r="E101" s="383"/>
      <c r="F101" s="383"/>
      <c r="G101" s="383"/>
      <c r="H101" s="383"/>
      <c r="I101" s="383"/>
      <c r="J101" s="383"/>
      <c r="K101" s="383"/>
      <c r="L101" s="383"/>
      <c r="M101" s="383"/>
    </row>
    <row r="102" spans="1:13" x14ac:dyDescent="0.25">
      <c r="A102" s="383"/>
      <c r="B102" s="383"/>
      <c r="C102" s="383"/>
      <c r="D102" s="383"/>
      <c r="E102" s="383"/>
      <c r="F102" s="383"/>
      <c r="G102" s="383"/>
      <c r="H102" s="383"/>
      <c r="I102" s="383"/>
      <c r="J102" s="383"/>
      <c r="K102" s="383"/>
      <c r="L102" s="383"/>
      <c r="M102" s="383"/>
    </row>
    <row r="103" spans="1:13" x14ac:dyDescent="0.25">
      <c r="A103" s="383"/>
      <c r="B103" s="383"/>
      <c r="C103" s="383"/>
      <c r="D103" s="383"/>
      <c r="E103" s="383"/>
      <c r="F103" s="383"/>
      <c r="G103" s="383"/>
      <c r="H103" s="383"/>
      <c r="I103" s="383"/>
      <c r="J103" s="383"/>
      <c r="K103" s="383"/>
      <c r="L103" s="383"/>
      <c r="M103" s="383"/>
    </row>
    <row r="104" spans="1:13" x14ac:dyDescent="0.25">
      <c r="A104" s="383"/>
      <c r="B104" s="383"/>
      <c r="C104" s="383"/>
      <c r="D104" s="383"/>
      <c r="E104" s="383"/>
      <c r="F104" s="383"/>
      <c r="G104" s="383"/>
      <c r="H104" s="383"/>
      <c r="I104" s="383"/>
      <c r="J104" s="383"/>
      <c r="K104" s="383"/>
      <c r="L104" s="383"/>
      <c r="M104" s="383"/>
    </row>
    <row r="105" spans="1:13" x14ac:dyDescent="0.25">
      <c r="A105" s="383"/>
      <c r="B105" s="383"/>
      <c r="C105" s="383"/>
      <c r="D105" s="383"/>
      <c r="E105" s="383"/>
      <c r="F105" s="383"/>
      <c r="G105" s="383"/>
      <c r="H105" s="383"/>
      <c r="I105" s="383"/>
      <c r="J105" s="383"/>
      <c r="K105" s="383"/>
      <c r="L105" s="383"/>
      <c r="M105" s="383"/>
    </row>
    <row r="106" spans="1:13" x14ac:dyDescent="0.25">
      <c r="A106" s="383"/>
      <c r="B106" s="383"/>
      <c r="C106" s="383"/>
      <c r="D106" s="383"/>
      <c r="E106" s="383"/>
      <c r="F106" s="383"/>
      <c r="G106" s="383"/>
      <c r="H106" s="383"/>
      <c r="I106" s="383"/>
      <c r="J106" s="383"/>
      <c r="K106" s="383"/>
      <c r="L106" s="383"/>
      <c r="M106" s="383"/>
    </row>
    <row r="107" spans="1:13" x14ac:dyDescent="0.25">
      <c r="A107" s="383"/>
      <c r="B107" s="383"/>
      <c r="C107" s="383"/>
      <c r="D107" s="383"/>
      <c r="E107" s="383"/>
      <c r="F107" s="383"/>
      <c r="G107" s="383"/>
      <c r="H107" s="383"/>
      <c r="I107" s="383"/>
      <c r="J107" s="383"/>
      <c r="K107" s="383"/>
      <c r="L107" s="383"/>
      <c r="M107" s="383"/>
    </row>
    <row r="108" spans="1:13" x14ac:dyDescent="0.25">
      <c r="A108" s="383"/>
      <c r="B108" s="383"/>
      <c r="C108" s="383"/>
      <c r="D108" s="383"/>
      <c r="E108" s="383"/>
      <c r="F108" s="383"/>
      <c r="G108" s="383"/>
      <c r="H108" s="383"/>
      <c r="I108" s="383"/>
      <c r="J108" s="383"/>
      <c r="K108" s="383"/>
      <c r="L108" s="383"/>
      <c r="M108" s="383"/>
    </row>
    <row r="109" spans="1:13" x14ac:dyDescent="0.25">
      <c r="A109" s="383"/>
      <c r="B109" s="383"/>
      <c r="C109" s="383"/>
      <c r="D109" s="383"/>
      <c r="E109" s="383"/>
      <c r="F109" s="383"/>
      <c r="G109" s="383"/>
      <c r="H109" s="383"/>
      <c r="I109" s="383"/>
      <c r="J109" s="383"/>
      <c r="K109" s="383"/>
      <c r="L109" s="383"/>
      <c r="M109" s="383"/>
    </row>
    <row r="110" spans="1:13" x14ac:dyDescent="0.25">
      <c r="A110" s="383"/>
      <c r="B110" s="383"/>
      <c r="C110" s="383"/>
      <c r="D110" s="383"/>
      <c r="E110" s="383"/>
      <c r="F110" s="383"/>
      <c r="G110" s="383"/>
      <c r="H110" s="383"/>
      <c r="I110" s="383"/>
      <c r="J110" s="383"/>
      <c r="K110" s="383"/>
      <c r="L110" s="383"/>
      <c r="M110" s="383"/>
    </row>
    <row r="111" spans="1:13" x14ac:dyDescent="0.25">
      <c r="A111" s="383"/>
      <c r="B111" s="383"/>
      <c r="C111" s="383"/>
      <c r="D111" s="383"/>
      <c r="E111" s="383"/>
      <c r="F111" s="383"/>
      <c r="G111" s="383"/>
      <c r="H111" s="383"/>
      <c r="I111" s="383"/>
      <c r="J111" s="383"/>
      <c r="K111" s="383"/>
      <c r="L111" s="383"/>
      <c r="M111" s="383"/>
    </row>
    <row r="112" spans="1:13" x14ac:dyDescent="0.25">
      <c r="A112" s="383"/>
      <c r="B112" s="383"/>
      <c r="C112" s="383"/>
      <c r="D112" s="383"/>
      <c r="E112" s="383"/>
      <c r="F112" s="383"/>
      <c r="G112" s="383"/>
      <c r="H112" s="383"/>
      <c r="I112" s="383"/>
      <c r="J112" s="383"/>
      <c r="K112" s="383"/>
      <c r="L112" s="383"/>
      <c r="M112" s="383"/>
    </row>
    <row r="113" spans="1:13" x14ac:dyDescent="0.25">
      <c r="A113" s="383"/>
      <c r="B113" s="383"/>
      <c r="C113" s="383"/>
      <c r="D113" s="383"/>
      <c r="E113" s="383"/>
      <c r="F113" s="383"/>
      <c r="G113" s="383"/>
      <c r="H113" s="383"/>
      <c r="I113" s="383"/>
      <c r="J113" s="383"/>
      <c r="K113" s="383"/>
      <c r="L113" s="383"/>
      <c r="M113" s="383"/>
    </row>
    <row r="114" spans="1:13" x14ac:dyDescent="0.25">
      <c r="A114" s="382" t="s">
        <v>455</v>
      </c>
      <c r="B114" s="382"/>
      <c r="C114" s="382"/>
      <c r="D114" s="382"/>
      <c r="E114" s="382"/>
      <c r="F114" s="382"/>
      <c r="G114" s="382" t="s">
        <v>456</v>
      </c>
      <c r="H114" s="382"/>
      <c r="I114" s="382"/>
      <c r="J114" s="382"/>
      <c r="K114" s="382"/>
      <c r="L114" s="382"/>
      <c r="M114" s="382"/>
    </row>
  </sheetData>
  <mergeCells count="35">
    <mergeCell ref="A98:F113"/>
    <mergeCell ref="G98:M113"/>
    <mergeCell ref="A114:F114"/>
    <mergeCell ref="G114:M114"/>
    <mergeCell ref="A63:F63"/>
    <mergeCell ref="G63:M63"/>
    <mergeCell ref="A64:F79"/>
    <mergeCell ref="A97:F97"/>
    <mergeCell ref="G97:M97"/>
    <mergeCell ref="A22:F38"/>
    <mergeCell ref="G22:M38"/>
    <mergeCell ref="A39:F39"/>
    <mergeCell ref="G39:M39"/>
    <mergeCell ref="A40:F55"/>
    <mergeCell ref="G40:M55"/>
    <mergeCell ref="A5:F5"/>
    <mergeCell ref="G5:M5"/>
    <mergeCell ref="A6:F20"/>
    <mergeCell ref="G6:M20"/>
    <mergeCell ref="A21:F21"/>
    <mergeCell ref="G21:M21"/>
    <mergeCell ref="A1:M1"/>
    <mergeCell ref="A2:E2"/>
    <mergeCell ref="H2:L2"/>
    <mergeCell ref="A3:M3"/>
    <mergeCell ref="A4:M4"/>
    <mergeCell ref="G56:M56"/>
    <mergeCell ref="A80:F80"/>
    <mergeCell ref="G80:M80"/>
    <mergeCell ref="A81:F96"/>
    <mergeCell ref="G81:M96"/>
    <mergeCell ref="A57:F62"/>
    <mergeCell ref="G57:M62"/>
    <mergeCell ref="G64:M79"/>
    <mergeCell ref="A56:F56"/>
  </mergeCells>
  <pageMargins left="0.25" right="0.25" top="0.75" bottom="0.75" header="0.3" footer="0.3"/>
  <pageSetup paperSize="9" scale="80" fitToHeight="0" orientation="portrait" horizontalDpi="360" verticalDpi="360" r:id="rId1"/>
  <headerFooter>
    <oddHeader>&amp;A</oddHeader>
    <oddFooter>Página &amp;P de &amp;N</oddFooter>
  </headerFooter>
  <rowBreaks count="2" manualBreakCount="2">
    <brk id="56" max="12" man="1"/>
    <brk id="97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 10</vt:lpstr>
      <vt:lpstr>MEMORIA DE CALCULO</vt:lpstr>
      <vt:lpstr>RELATÓRIO FOTOGRÁFICO</vt:lpstr>
      <vt:lpstr>'BM 10'!Area_de_impressao</vt:lpstr>
      <vt:lpstr>'MEMORIA DE CALCULO'!Area_de_impressao</vt:lpstr>
      <vt:lpstr>'RELATÓRIO FOTOGRÁFICO'!Area_de_impressao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marco</cp:lastModifiedBy>
  <cp:lastPrinted>2023-03-10T14:29:36Z</cp:lastPrinted>
  <dcterms:created xsi:type="dcterms:W3CDTF">2019-12-12T02:05:48Z</dcterms:created>
  <dcterms:modified xsi:type="dcterms:W3CDTF">2023-03-10T14:33:36Z</dcterms:modified>
</cp:coreProperties>
</file>