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Pavimentação perto da CFN\bm01\"/>
    </mc:Choice>
  </mc:AlternateContent>
  <bookViews>
    <workbookView xWindow="60" yWindow="5685" windowWidth="20325" windowHeight="5235"/>
  </bookViews>
  <sheets>
    <sheet name="BM 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1'!$A$1:$P$62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_xlnm.Print_Titles" localSheetId="0">'BM 1'!$1:$13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N25" i="1" l="1"/>
  <c r="L40" i="1"/>
  <c r="P40" i="1" s="1"/>
  <c r="M40" i="1"/>
  <c r="N40" i="1"/>
  <c r="O40" i="1"/>
  <c r="L41" i="1"/>
  <c r="P41" i="1" s="1"/>
  <c r="M41" i="1"/>
  <c r="N41" i="1"/>
  <c r="O41" i="1"/>
  <c r="L42" i="1"/>
  <c r="M42" i="1"/>
  <c r="N42" i="1"/>
  <c r="O42" i="1"/>
  <c r="P42" i="1"/>
  <c r="L43" i="1"/>
  <c r="M43" i="1"/>
  <c r="N43" i="1"/>
  <c r="O43" i="1"/>
  <c r="P43" i="1"/>
  <c r="L44" i="1"/>
  <c r="M44" i="1"/>
  <c r="N44" i="1"/>
  <c r="O44" i="1"/>
  <c r="P44" i="1"/>
  <c r="L45" i="1"/>
  <c r="P45" i="1" s="1"/>
  <c r="M45" i="1"/>
  <c r="N45" i="1"/>
  <c r="O45" i="1"/>
  <c r="L46" i="1"/>
  <c r="P46" i="1" s="1"/>
  <c r="M46" i="1"/>
  <c r="N46" i="1"/>
  <c r="O46" i="1"/>
  <c r="J40" i="1"/>
  <c r="K40" i="1" s="1"/>
  <c r="J41" i="1"/>
  <c r="J42" i="1"/>
  <c r="K42" i="1" s="1"/>
  <c r="J43" i="1"/>
  <c r="J44" i="1"/>
  <c r="K44" i="1" s="1"/>
  <c r="J45" i="1"/>
  <c r="J46" i="1"/>
  <c r="K46" i="1" s="1"/>
  <c r="K41" i="1"/>
  <c r="K43" i="1"/>
  <c r="K45" i="1"/>
  <c r="J34" i="1"/>
  <c r="O34" i="1" s="1"/>
  <c r="M34" i="1"/>
  <c r="N34" i="1"/>
  <c r="L34" i="1"/>
  <c r="L35" i="1"/>
  <c r="N24" i="1"/>
  <c r="N26" i="1"/>
  <c r="N27" i="1"/>
  <c r="N28" i="1"/>
  <c r="M24" i="1"/>
  <c r="M25" i="1"/>
  <c r="M26" i="1"/>
  <c r="M27" i="1"/>
  <c r="L24" i="1"/>
  <c r="L25" i="1"/>
  <c r="L26" i="1"/>
  <c r="L27" i="1"/>
  <c r="J24" i="1"/>
  <c r="K24" i="1" s="1"/>
  <c r="J26" i="1"/>
  <c r="K26" i="1" s="1"/>
  <c r="J27" i="1"/>
  <c r="K27" i="1" s="1"/>
  <c r="J25" i="1" l="1"/>
  <c r="O25" i="1" s="1"/>
  <c r="P25" i="1" s="1"/>
  <c r="P34" i="1"/>
  <c r="O27" i="1"/>
  <c r="P27" i="1"/>
  <c r="K34" i="1"/>
  <c r="O26" i="1"/>
  <c r="P26" i="1" s="1"/>
  <c r="O24" i="1"/>
  <c r="P24" i="1" s="1"/>
  <c r="T5" i="1"/>
  <c r="T4" i="1"/>
  <c r="K25" i="1" l="1"/>
  <c r="N39" i="1"/>
  <c r="M39" i="1"/>
  <c r="L39" i="1"/>
  <c r="J39" i="1"/>
  <c r="K39" i="1" s="1"/>
  <c r="N38" i="1"/>
  <c r="M38" i="1"/>
  <c r="L38" i="1"/>
  <c r="J38" i="1"/>
  <c r="K38" i="1" s="1"/>
  <c r="M35" i="1"/>
  <c r="N35" i="1"/>
  <c r="J35" i="1"/>
  <c r="N20" i="1"/>
  <c r="M20" i="1"/>
  <c r="L20" i="1"/>
  <c r="J20" i="1"/>
  <c r="K20" i="1" s="1"/>
  <c r="O35" i="1" l="1"/>
  <c r="K35" i="1"/>
  <c r="M47" i="1"/>
  <c r="M49" i="1" s="1"/>
  <c r="N47" i="1"/>
  <c r="O38" i="1"/>
  <c r="P38" i="1" s="1"/>
  <c r="L47" i="1"/>
  <c r="O39" i="1"/>
  <c r="O47" i="1" s="1"/>
  <c r="P35" i="1"/>
  <c r="O20" i="1"/>
  <c r="P20" i="1" s="1"/>
  <c r="P39" i="1" l="1"/>
  <c r="P37" i="1" s="1"/>
  <c r="N19" i="1"/>
  <c r="N21" i="1" s="1"/>
  <c r="M19" i="1"/>
  <c r="M21" i="1" s="1"/>
  <c r="L19" i="1"/>
  <c r="L21" i="1" s="1"/>
  <c r="J19" i="1"/>
  <c r="O19" i="1" s="1"/>
  <c r="O21" i="1" s="1"/>
  <c r="P19" i="1" l="1"/>
  <c r="P18" i="1" s="1"/>
  <c r="K19" i="1"/>
  <c r="N33" i="1" l="1"/>
  <c r="M33" i="1"/>
  <c r="L33" i="1"/>
  <c r="J33" i="1"/>
  <c r="O33" i="1" s="1"/>
  <c r="N32" i="1"/>
  <c r="M32" i="1"/>
  <c r="L32" i="1"/>
  <c r="J32" i="1"/>
  <c r="L16" i="1"/>
  <c r="J15" i="1"/>
  <c r="O15" i="1" s="1"/>
  <c r="J16" i="1"/>
  <c r="O16" i="1" s="1"/>
  <c r="M28" i="1"/>
  <c r="M29" i="1"/>
  <c r="M23" i="1"/>
  <c r="N16" i="1"/>
  <c r="M16" i="1"/>
  <c r="M15" i="1"/>
  <c r="N36" i="1" l="1"/>
  <c r="M36" i="1"/>
  <c r="M30" i="1"/>
  <c r="L36" i="1"/>
  <c r="L49" i="1" s="1"/>
  <c r="M17" i="1"/>
  <c r="P33" i="1"/>
  <c r="P16" i="1"/>
  <c r="K32" i="1"/>
  <c r="O32" i="1"/>
  <c r="K33" i="1"/>
  <c r="K16" i="1"/>
  <c r="P32" i="1" l="1"/>
  <c r="P31" i="1" s="1"/>
  <c r="O36" i="1"/>
  <c r="J23" i="1"/>
  <c r="L23" i="1"/>
  <c r="N23" i="1"/>
  <c r="V1" i="1"/>
  <c r="K23" i="1" l="1"/>
  <c r="O23" i="1"/>
  <c r="P23" i="1" l="1"/>
  <c r="K15" i="1" l="1"/>
  <c r="O17" i="1"/>
  <c r="L29" i="1" l="1"/>
  <c r="J28" i="1"/>
  <c r="O28" i="1" s="1"/>
  <c r="J29" i="1"/>
  <c r="O29" i="1" s="1"/>
  <c r="N29" i="1"/>
  <c r="P29" i="1" l="1"/>
  <c r="K29" i="1"/>
  <c r="O30" i="1" l="1"/>
  <c r="O49" i="1" s="1"/>
  <c r="N30" i="1" l="1"/>
  <c r="L28" i="1"/>
  <c r="N15" i="1"/>
  <c r="N17" i="1" s="1"/>
  <c r="L15" i="1"/>
  <c r="L17" i="1" s="1"/>
  <c r="N49" i="1" l="1"/>
  <c r="L30" i="1"/>
  <c r="P28" i="1"/>
  <c r="P15" i="1"/>
  <c r="P14" i="1" s="1"/>
  <c r="P22" i="1"/>
  <c r="K28" i="1"/>
  <c r="P49" i="1" l="1"/>
  <c r="S50" i="1"/>
  <c r="J2" i="1"/>
  <c r="O6" i="1" l="1"/>
  <c r="O66" i="1"/>
  <c r="N50" i="1"/>
  <c r="O7" i="1"/>
  <c r="O50" i="1"/>
  <c r="O8" i="1" l="1"/>
</calcChain>
</file>

<file path=xl/sharedStrings.xml><?xml version="1.0" encoding="utf-8"?>
<sst xmlns="http://schemas.openxmlformats.org/spreadsheetml/2006/main" count="128" uniqueCount="104">
  <si>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</si>
  <si>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</si>
  <si>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</si>
  <si>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</si>
  <si>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</si>
  <si>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</si>
  <si>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</si>
  <si>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</si>
  <si>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2.1</t>
  </si>
  <si>
    <t>m³</t>
  </si>
  <si>
    <t>2.2</t>
  </si>
  <si>
    <t>3.1</t>
  </si>
  <si>
    <t>3.2</t>
  </si>
  <si>
    <t>4.1</t>
  </si>
  <si>
    <t>TOTAL  COM BDI INCLUSO</t>
  </si>
  <si>
    <t>Total</t>
  </si>
  <si>
    <t>Contratado</t>
  </si>
  <si>
    <t>No período</t>
  </si>
  <si>
    <t>SALDO</t>
  </si>
  <si>
    <t>Ordem de Serviço: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</si>
  <si>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</si>
  <si>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</si>
  <si>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</si>
  <si>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</si>
  <si>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</si>
  <si>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</si>
  <si>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</si>
  <si>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</si>
  <si>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</si>
  <si>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</si>
  <si>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</si>
  <si>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</si>
  <si>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</si>
  <si>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</si>
  <si>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Prefeito Municipal Itabaiana - PB</t>
  </si>
  <si>
    <t>Contrato:</t>
  </si>
  <si>
    <t>SERVIÇOS PRELIMINARES</t>
  </si>
  <si>
    <t>1.2</t>
  </si>
  <si>
    <t>dias</t>
  </si>
  <si>
    <t>BM01</t>
  </si>
  <si>
    <t>Soma Medição Ant.</t>
  </si>
  <si>
    <t>M</t>
  </si>
  <si>
    <t>2</t>
  </si>
  <si>
    <t>3</t>
  </si>
  <si>
    <t>3.3</t>
  </si>
  <si>
    <t>4</t>
  </si>
  <si>
    <t>Pregão Eletronico:</t>
  </si>
  <si>
    <t>Unidade Administrativa: Secretaria de Infraestrutura e Serviços Públicos</t>
  </si>
  <si>
    <t>PINTURA DE MEIO-FIO COM TINTA BRANCA A BASE DE CAL (CAIAÇÃO). AF_05/2021</t>
  </si>
  <si>
    <t>EXECUÇÃO DE PAVIMENTO EM PARALELEPÍPEDOS, REJUNTAMENTO COM ARGAMASSA TRAÇO 1:3 (CIMENTO E AREIA). AF_05/2020</t>
  </si>
  <si>
    <t>4.2</t>
  </si>
  <si>
    <t>4.3</t>
  </si>
  <si>
    <t xml:space="preserve">José Cláudio Chaves Cavalcante Neto </t>
  </si>
  <si>
    <t>FORNECIMENTO E INSTALAÇÃO DE PLACA DE OBRA COM CHAPA GALVANIZADA E ESTRUTURA DE MADEIRA. AF_03/2022_PS3</t>
  </si>
  <si>
    <t xml:space="preserve">TERRAPLANAGEM </t>
  </si>
  <si>
    <t xml:space="preserve">PAVIMENTAÇÃO </t>
  </si>
  <si>
    <t>LIMPEZA FINAL DA OBRA (PAVIMENTAÇÃO)</t>
  </si>
  <si>
    <t>SINALIZAÇÃO VIÁRIA</t>
  </si>
  <si>
    <t>PLACA DE ACO ESMALTADA PARA IDENTIFICACAO DE RUA, *45 CM X 20* CM</t>
  </si>
  <si>
    <t>Suporte para placa de sinalização em madeira de lei tratada 8 x 8 cm - fornecimento e implantação</t>
  </si>
  <si>
    <t>UND</t>
  </si>
  <si>
    <t>Serviço Medido:  SERVIÇOS PREMILINARES; TERRAPLANAGEM; PAVIMENTAÇÃO.</t>
  </si>
  <si>
    <t xml:space="preserve">I - RUA VEREADORA MARIA AUXILIADORA </t>
  </si>
  <si>
    <t>ALPHA CONSTRUTORA E INCORPORADORA LTDA</t>
  </si>
  <si>
    <t>00086/2026-SDC</t>
  </si>
  <si>
    <t>TP 00001/2026</t>
  </si>
  <si>
    <t>00008/2026</t>
  </si>
  <si>
    <t xml:space="preserve">LOCAÇÃO DE PAVIMENTAÇÃO. </t>
  </si>
  <si>
    <t>PAVIMENTAÇÃO DA RUA VEREADORA MARIA AUXILIADORA</t>
  </si>
  <si>
    <t>DEMOLIÇÃO DE CONCRETO SIMPLES</t>
  </si>
  <si>
    <t>ESCAVAÇÃO HORIZONTAL, INCLUINDO CARGA, DESCARGA E TRANSPORTE EM SOLO DE 1A CATEGORIA COM TRATOR DE ESTEIRAS (100HP/LÂMINA: 2,19M3) E CAMINHÃO BASCULANTE DE 14M3, DMT ATÉ 200M. AF_07/2020</t>
  </si>
  <si>
    <t>3.4</t>
  </si>
  <si>
    <t>3.5</t>
  </si>
  <si>
    <t>3.6</t>
  </si>
  <si>
    <t>3.7</t>
  </si>
  <si>
    <t>ASSENTAMENTO DE GUIA (MEIO-FIO) EM TRECHO RETO, CONFECCIONADA EM CONCRETO PRÉ-FABRICADO, DIMENSÕES 100X15X13X30 CM (COMPRIMENTO X BASE INFERIOR X BASE SUPERIOR X ALTURA). AF_01/2024</t>
  </si>
  <si>
    <t>ALVENARIA DE VEDAÇÃO DE BLOCOS CERÂMICOS FURADOS NA HORIZONTAL DE 14X9X19 CM (ESPESSURA 14 CM, BLOCO DEITADO) E ARGAMASSA DE ASSENTAMENTO COM PREPARO MANUAL. AF_12/2021</t>
  </si>
  <si>
    <t>EXECUÇÃO DE PASSEIO (CALÇADA) OU PISO DE CONCRETO COM CONCRETO MOLDADO IN LOCO, FEITO EM OBRA, ACABAMENTO CONVENCIONAL, NÃO ARMADO. AF_08/2022</t>
  </si>
  <si>
    <t>Rampas de acessibilidade utilizadas nas pavimentações (utilizadas em calçadas com largura de 1,20 metros sem contar o  meio fio)</t>
  </si>
  <si>
    <t>PISO PODOTÁTIL EM PLACA CIMENTÍCIA - DIRECIONAL E ALERTA 25X25CM, ASSENTADO COM ARGAMASSA</t>
  </si>
  <si>
    <t>5</t>
  </si>
  <si>
    <t>Placa em aço nº 16 galvanizado com película retrorrefletiva tipo I + III - confecção</t>
  </si>
  <si>
    <t>4.4</t>
  </si>
  <si>
    <t xml:space="preserve">DRENAGEM 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</si>
  <si>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</si>
  <si>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</si>
  <si>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</si>
  <si>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</si>
  <si>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</si>
  <si>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</si>
  <si>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</si>
  <si>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</si>
  <si>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</si>
  <si>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LOCAÇÃO DE REDE DE ÁGUA OU ESGOTO. AF_03/2024</t>
  </si>
  <si>
    <t>ESCAVAÇÃO MECANIZADA DE VALA COM PROFUNDIDADE MAIOR QUE 1,5 M ATÉ 3,0 M (MÉDIA MONTANTE E JUSANTE/UMA COMPOSIÇÃO POR TRECHO), RETROESCAV (0,26 M3), LARGURA DE 0,8 M A 1,5 M, EM SOLO DE1A CATEGORIA, LOCAIS COM BAIXO NÍVEL DE INTERFERÊNCIA. AF_09/2024</t>
  </si>
  <si>
    <t>ESCORAMENTO DE VALA, TIPO PONTALETEAMENTO, COM PROFUNDIDADE DE 0 A 1,5 M, LARGURA MENOR QUE 1,5 M. AF_08/2020</t>
  </si>
  <si>
    <t>POÇO DE VISITA (h=1,50)</t>
  </si>
  <si>
    <t>CAIXA PARA BOCA DE LOBO DUPLA COMBINADA COM GRELHA RETANGULAR, EM ALVENARIA COM TIJOLOS CERÂMICOS MACIÇOS, DIMENSÕES INTERNAS: 1,3X2,2X1,2 M. AF_12/2020</t>
  </si>
  <si>
    <t>COLCHÃO DE AREIA</t>
  </si>
  <si>
    <t>TUBO DE CONCRETO (SIMPLES) PARA REDES COLETORAS DE ÁGUAS PLUVIAIS, DIÂMETRO DE 400 MM, JUNTA RÍGIDA, INSTALADO EM LOCAL COM BAIXO NÍVEL DE INTERFERÊNCIAS - FORNECIMENTO E ASSENTAMENTO.
AF_03/2024</t>
  </si>
  <si>
    <t>TUBO DE CONCRETO PARA REDES COLETORAS DE ÁGUAS PLUVIAIS, DIÂMETRO DE 800 MM, JUNTA RÍGIDA, INSTALADO EM LOCAL COM BAIXO NÍVEL DE INTERFERÊNCIAS - FORNECIMENTO E ASSENTAMENTO. AF_03/2024</t>
  </si>
  <si>
    <t>REATERRO MECANIZADO DE VALA COM ESCAVADEIRA HIDRÁULICA (CAPACIDADE DA CAÇAMBA: 0,8 M³ / POTÊNCIA: 111 HP), LARGURA ATÉ 1,5 M, PROFUNDIDADE DE 3,0 A 4,5 M, COM SOLO DE 1ª CATEGORIA EM LOCAIS COM BAIXO NÍVEL DE INTERFERÊNCIA. AF_04/2016</t>
  </si>
  <si>
    <t>M³</t>
  </si>
  <si>
    <t>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</si>
</sst>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08080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10" fillId="0" borderId="0"/>
  </cellStyleXfs>
  <cellXfs count="167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 wrapText="1"/>
    </xf>
    <xf numFmtId="164" fontId="4" fillId="0" borderId="15" xfId="0" applyNumberFormat="1" applyFont="1" applyBorder="1" applyAlignment="1">
      <alignment vertical="center" wrapText="1"/>
    </xf>
    <xf numFmtId="4" fontId="3" fillId="0" borderId="15" xfId="0" applyNumberFormat="1" applyFont="1" applyBorder="1" applyAlignment="1">
      <alignment vertical="center" wrapText="1"/>
    </xf>
    <xf numFmtId="165" fontId="4" fillId="0" borderId="15" xfId="3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3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2" fontId="6" fillId="0" borderId="15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165" fontId="2" fillId="3" borderId="15" xfId="3" applyFont="1" applyFill="1" applyBorder="1" applyAlignment="1">
      <alignment vertical="center"/>
    </xf>
    <xf numFmtId="164" fontId="2" fillId="3" borderId="15" xfId="3" applyNumberFormat="1" applyFont="1" applyFill="1" applyBorder="1" applyAlignment="1">
      <alignment vertical="center"/>
    </xf>
    <xf numFmtId="4" fontId="4" fillId="3" borderId="15" xfId="0" applyNumberFormat="1" applyFont="1" applyFill="1" applyBorder="1" applyAlignment="1">
      <alignment vertical="center" wrapText="1"/>
    </xf>
    <xf numFmtId="4" fontId="2" fillId="3" borderId="15" xfId="0" applyNumberFormat="1" applyFont="1" applyFill="1" applyBorder="1" applyAlignment="1">
      <alignment vertical="center" wrapText="1"/>
    </xf>
    <xf numFmtId="164" fontId="4" fillId="3" borderId="15" xfId="0" applyNumberFormat="1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/>
    </xf>
    <xf numFmtId="0" fontId="14" fillId="4" borderId="10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164" fontId="13" fillId="4" borderId="10" xfId="0" applyNumberFormat="1" applyFont="1" applyFill="1" applyBorder="1" applyAlignment="1">
      <alignment vertical="center"/>
    </xf>
    <xf numFmtId="14" fontId="13" fillId="4" borderId="15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2" fillId="3" borderId="15" xfId="0" applyNumberFormat="1" applyFont="1" applyFill="1" applyBorder="1" applyAlignment="1">
      <alignment horizontal="right" vertical="center" wrapText="1"/>
    </xf>
    <xf numFmtId="0" fontId="13" fillId="4" borderId="15" xfId="0" applyFont="1" applyFill="1" applyBorder="1" applyAlignment="1">
      <alignment vertical="center"/>
    </xf>
    <xf numFmtId="0" fontId="13" fillId="4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7" fillId="0" borderId="16" xfId="0" applyFont="1" applyFill="1" applyBorder="1" applyAlignment="1">
      <alignment horizontal="center" vertical="top" wrapText="1"/>
    </xf>
    <xf numFmtId="166" fontId="2" fillId="3" borderId="15" xfId="0" applyNumberFormat="1" applyFont="1" applyFill="1" applyBorder="1" applyAlignment="1">
      <alignment horizontal="right" vertical="center" wrapText="1"/>
    </xf>
    <xf numFmtId="43" fontId="18" fillId="3" borderId="0" xfId="1" applyFont="1" applyFill="1" applyAlignment="1">
      <alignment vertical="center"/>
    </xf>
    <xf numFmtId="0" fontId="18" fillId="3" borderId="0" xfId="0" applyFont="1" applyFill="1"/>
    <xf numFmtId="0" fontId="18" fillId="3" borderId="0" xfId="0" applyFont="1" applyFill="1" applyAlignment="1">
      <alignment vertical="center"/>
    </xf>
    <xf numFmtId="10" fontId="18" fillId="3" borderId="0" xfId="2" applyNumberFormat="1" applyFont="1" applyFill="1" applyAlignment="1">
      <alignment vertical="center"/>
    </xf>
    <xf numFmtId="49" fontId="2" fillId="3" borderId="15" xfId="0" applyNumberFormat="1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vertical="center"/>
    </xf>
    <xf numFmtId="4" fontId="2" fillId="3" borderId="15" xfId="0" applyNumberFormat="1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vertical="center"/>
    </xf>
    <xf numFmtId="43" fontId="18" fillId="3" borderId="15" xfId="1" applyFont="1" applyFill="1" applyBorder="1" applyAlignment="1">
      <alignment vertical="center"/>
    </xf>
    <xf numFmtId="166" fontId="19" fillId="3" borderId="15" xfId="0" applyNumberFormat="1" applyFont="1" applyFill="1" applyBorder="1" applyAlignment="1">
      <alignment horizontal="right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justify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vertical="center"/>
    </xf>
    <xf numFmtId="0" fontId="18" fillId="3" borderId="15" xfId="0" applyFont="1" applyFill="1" applyBorder="1" applyAlignment="1">
      <alignment horizontal="right"/>
    </xf>
    <xf numFmtId="164" fontId="8" fillId="0" borderId="15" xfId="0" applyNumberFormat="1" applyFont="1" applyBorder="1" applyAlignment="1">
      <alignment vertical="center" wrapText="1"/>
    </xf>
    <xf numFmtId="4" fontId="18" fillId="3" borderId="15" xfId="0" applyNumberFormat="1" applyFont="1" applyFill="1" applyBorder="1" applyAlignment="1">
      <alignment vertical="center"/>
    </xf>
    <xf numFmtId="43" fontId="18" fillId="0" borderId="15" xfId="1" applyFont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167" fontId="2" fillId="6" borderId="15" xfId="0" applyNumberFormat="1" applyFont="1" applyFill="1" applyBorder="1" applyAlignment="1">
      <alignment vertical="center"/>
    </xf>
    <xf numFmtId="49" fontId="22" fillId="3" borderId="15" xfId="0" applyNumberFormat="1" applyFont="1" applyFill="1" applyBorder="1" applyAlignment="1">
      <alignment horizontal="center" vertical="center"/>
    </xf>
    <xf numFmtId="49" fontId="22" fillId="2" borderId="15" xfId="0" applyNumberFormat="1" applyFont="1" applyFill="1" applyBorder="1" applyAlignment="1">
      <alignment horizontal="left" vertical="center"/>
    </xf>
    <xf numFmtId="167" fontId="4" fillId="0" borderId="1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18" fillId="3" borderId="15" xfId="0" applyNumberFormat="1" applyFont="1" applyFill="1" applyBorder="1" applyAlignment="1">
      <alignment horizontal="right"/>
    </xf>
    <xf numFmtId="0" fontId="9" fillId="5" borderId="2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0" fillId="0" borderId="4" xfId="0" applyBorder="1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9" fillId="5" borderId="10" xfId="0" applyFont="1" applyFill="1" applyBorder="1" applyAlignment="1">
      <alignment vertical="center"/>
    </xf>
    <xf numFmtId="14" fontId="9" fillId="5" borderId="15" xfId="0" applyNumberFormat="1" applyFont="1" applyFill="1" applyBorder="1"/>
    <xf numFmtId="164" fontId="13" fillId="4" borderId="10" xfId="0" applyNumberFormat="1" applyFont="1" applyFill="1" applyBorder="1" applyAlignment="1">
      <alignment horizontal="left" vertical="center"/>
    </xf>
    <xf numFmtId="0" fontId="0" fillId="0" borderId="0" xfId="0" applyBorder="1"/>
    <xf numFmtId="164" fontId="0" fillId="0" borderId="0" xfId="0" applyNumberFormat="1" applyBorder="1" applyAlignment="1">
      <alignment horizontal="left"/>
    </xf>
    <xf numFmtId="164" fontId="4" fillId="0" borderId="9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7" fontId="24" fillId="0" borderId="15" xfId="0" applyNumberFormat="1" applyFont="1" applyBorder="1" applyAlignment="1">
      <alignment horizontal="center" vertical="center" wrapText="1"/>
    </xf>
    <xf numFmtId="0" fontId="23" fillId="5" borderId="15" xfId="0" applyFont="1" applyFill="1" applyBorder="1" applyAlignment="1">
      <alignment horizontal="left" vertical="center" wrapText="1"/>
    </xf>
    <xf numFmtId="0" fontId="23" fillId="5" borderId="15" xfId="0" applyFont="1" applyFill="1" applyBorder="1" applyAlignment="1">
      <alignment horizontal="center" vertical="center" wrapText="1"/>
    </xf>
    <xf numFmtId="2" fontId="23" fillId="5" borderId="15" xfId="0" applyNumberFormat="1" applyFont="1" applyFill="1" applyBorder="1" applyAlignment="1">
      <alignment horizontal="center" vertical="center" wrapText="1"/>
    </xf>
    <xf numFmtId="4" fontId="8" fillId="0" borderId="15" xfId="0" applyNumberFormat="1" applyFont="1" applyBorder="1" applyAlignment="1">
      <alignment vertical="center" wrapText="1"/>
    </xf>
    <xf numFmtId="4" fontId="8" fillId="3" borderId="15" xfId="0" applyNumberFormat="1" applyFont="1" applyFill="1" applyBorder="1" applyAlignment="1">
      <alignment vertical="center" wrapText="1"/>
    </xf>
    <xf numFmtId="17" fontId="4" fillId="5" borderId="15" xfId="0" applyNumberFormat="1" applyFont="1" applyFill="1" applyBorder="1" applyAlignment="1">
      <alignment vertical="center"/>
    </xf>
    <xf numFmtId="4" fontId="25" fillId="0" borderId="17" xfId="0" applyNumberFormat="1" applyFont="1" applyFill="1" applyBorder="1" applyAlignment="1" applyProtection="1">
      <alignment horizontal="center" vertical="center" wrapText="1"/>
    </xf>
    <xf numFmtId="167" fontId="25" fillId="0" borderId="17" xfId="0" applyNumberFormat="1" applyFont="1" applyFill="1" applyBorder="1" applyAlignment="1" applyProtection="1">
      <alignment horizontal="center" vertical="center" wrapText="1"/>
    </xf>
    <xf numFmtId="2" fontId="25" fillId="0" borderId="17" xfId="0" applyNumberFormat="1" applyFont="1" applyFill="1" applyBorder="1" applyAlignment="1" applyProtection="1">
      <alignment horizontal="center" vertical="center" wrapText="1"/>
    </xf>
    <xf numFmtId="0" fontId="26" fillId="7" borderId="18" xfId="0" applyFont="1" applyFill="1" applyBorder="1" applyAlignment="1">
      <alignment vertical="center" wrapText="1"/>
    </xf>
    <xf numFmtId="0" fontId="27" fillId="7" borderId="19" xfId="0" applyFont="1" applyFill="1" applyBorder="1" applyAlignment="1">
      <alignment vertical="center" wrapText="1"/>
    </xf>
    <xf numFmtId="0" fontId="27" fillId="7" borderId="20" xfId="0" applyFont="1" applyFill="1" applyBorder="1" applyAlignment="1">
      <alignment vertical="center" wrapText="1"/>
    </xf>
    <xf numFmtId="0" fontId="28" fillId="7" borderId="18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4" fontId="25" fillId="0" borderId="0" xfId="0" applyNumberFormat="1" applyFont="1" applyFill="1" applyBorder="1" applyAlignment="1" applyProtection="1">
      <alignment horizontal="center" vertical="center" wrapText="1"/>
    </xf>
    <xf numFmtId="167" fontId="25" fillId="0" borderId="18" xfId="0" applyNumberFormat="1" applyFont="1" applyFill="1" applyBorder="1" applyAlignment="1" applyProtection="1">
      <alignment horizontal="center" vertical="center" wrapText="1"/>
    </xf>
    <xf numFmtId="4" fontId="25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  <xf numFmtId="0" fontId="4" fillId="5" borderId="11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1" fillId="4" borderId="15" xfId="0" applyNumberFormat="1" applyFont="1" applyFill="1" applyBorder="1" applyAlignment="1">
      <alignment horizontal="right" vertical="center"/>
    </xf>
    <xf numFmtId="0" fontId="11" fillId="4" borderId="15" xfId="0" applyFont="1" applyFill="1" applyBorder="1" applyAlignment="1">
      <alignment horizontal="right" vertical="center"/>
    </xf>
    <xf numFmtId="164" fontId="4" fillId="0" borderId="15" xfId="0" applyNumberFormat="1" applyFont="1" applyBorder="1" applyAlignment="1">
      <alignment horizontal="left" vertical="center"/>
    </xf>
    <xf numFmtId="164" fontId="13" fillId="4" borderId="10" xfId="0" applyNumberFormat="1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2" xfId="3" applyFont="1" applyFill="1" applyBorder="1" applyAlignment="1">
      <alignment horizontal="center" vertical="center"/>
    </xf>
    <xf numFmtId="165" fontId="3" fillId="3" borderId="13" xfId="3" applyFont="1" applyFill="1" applyBorder="1" applyAlignment="1">
      <alignment horizontal="center" vertical="center"/>
    </xf>
    <xf numFmtId="165" fontId="3" fillId="3" borderId="14" xfId="3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5" fontId="3" fillId="3" borderId="15" xfId="3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164" fontId="13" fillId="4" borderId="15" xfId="0" applyNumberFormat="1" applyFont="1" applyFill="1" applyBorder="1" applyAlignment="1">
      <alignment horizontal="center" vertical="center" wrapText="1"/>
    </xf>
    <xf numFmtId="4" fontId="21" fillId="4" borderId="15" xfId="5" applyNumberFormat="1" applyFont="1" applyFill="1" applyBorder="1" applyAlignment="1">
      <alignment horizontal="center" vertical="center"/>
    </xf>
    <xf numFmtId="0" fontId="21" fillId="4" borderId="15" xfId="5" applyFont="1" applyFill="1" applyBorder="1" applyAlignment="1">
      <alignment horizontal="center" vertical="center"/>
    </xf>
    <xf numFmtId="164" fontId="4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5" fontId="3" fillId="3" borderId="12" xfId="3" applyFont="1" applyFill="1" applyBorder="1" applyAlignment="1">
      <alignment horizontal="center" vertical="center" wrapText="1"/>
    </xf>
    <xf numFmtId="165" fontId="3" fillId="3" borderId="13" xfId="3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165" fontId="3" fillId="3" borderId="14" xfId="3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49" fontId="22" fillId="6" borderId="9" xfId="0" applyNumberFormat="1" applyFont="1" applyFill="1" applyBorder="1" applyAlignment="1">
      <alignment horizontal="center" vertical="center"/>
    </xf>
    <xf numFmtId="49" fontId="22" fillId="6" borderId="10" xfId="0" applyNumberFormat="1" applyFont="1" applyFill="1" applyBorder="1" applyAlignment="1">
      <alignment horizontal="center" vertical="center"/>
    </xf>
    <xf numFmtId="49" fontId="22" fillId="6" borderId="11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1714500</xdr:colOff>
      <xdr:row>0</xdr:row>
      <xdr:rowOff>68357</xdr:rowOff>
    </xdr:from>
    <xdr:ext cx="3115236" cy="828114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2330824" y="68357"/>
          <a:ext cx="3115236" cy="828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twoCellAnchor editAs="oneCell">
    <xdr:from>
      <xdr:col>0</xdr:col>
      <xdr:colOff>22413</xdr:colOff>
      <xdr:row>0</xdr:row>
      <xdr:rowOff>22412</xdr:rowOff>
    </xdr:from>
    <xdr:to>
      <xdr:col>1</xdr:col>
      <xdr:colOff>1927411</xdr:colOff>
      <xdr:row>1</xdr:row>
      <xdr:rowOff>533362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09" t="36245" r="22461" b="33847"/>
        <a:stretch/>
      </xdr:blipFill>
      <xdr:spPr>
        <a:xfrm>
          <a:off x="22413" y="22412"/>
          <a:ext cx="2521322" cy="8247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6"/>
  <sheetViews>
    <sheetView tabSelected="1" view="pageBreakPreview" topLeftCell="A7" zoomScale="85" zoomScaleNormal="90" zoomScaleSheetLayoutView="85" workbookViewId="0">
      <selection activeCell="I20" sqref="I20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2.85546875" customWidth="1"/>
    <col min="14" max="14" width="13.28515625" customWidth="1"/>
    <col min="15" max="15" width="14.42578125" customWidth="1"/>
    <col min="16" max="16" width="14.28515625" customWidth="1"/>
    <col min="18" max="18" width="11.85546875" bestFit="1" customWidth="1"/>
    <col min="19" max="19" width="13.5703125" bestFit="1" customWidth="1"/>
    <col min="20" max="24" width="11.5703125" bestFit="1" customWidth="1"/>
    <col min="25" max="26" width="10.85546875" bestFit="1" customWidth="1"/>
  </cols>
  <sheetData>
    <row r="1" spans="1:26" ht="24.75" customHeight="1" x14ac:dyDescent="0.25">
      <c r="A1" s="129"/>
      <c r="B1" s="130"/>
      <c r="C1" s="136" t="s">
        <v>39</v>
      </c>
      <c r="D1" s="136"/>
      <c r="E1" s="136"/>
      <c r="F1" s="136"/>
      <c r="G1" s="136"/>
      <c r="H1" s="136"/>
      <c r="I1" s="136"/>
      <c r="J1" s="137" t="s">
        <v>22</v>
      </c>
      <c r="K1" s="137"/>
      <c r="L1" s="137"/>
      <c r="M1" s="137"/>
      <c r="N1" s="137"/>
      <c r="O1" s="137"/>
      <c r="P1" s="137"/>
      <c r="U1">
        <v>210</v>
      </c>
      <c r="V1" s="72">
        <f>S2+U1</f>
        <v>46289</v>
      </c>
    </row>
    <row r="2" spans="1:26" ht="43.5" customHeight="1" x14ac:dyDescent="0.25">
      <c r="A2" s="131"/>
      <c r="B2" s="132"/>
      <c r="C2" s="136"/>
      <c r="D2" s="136"/>
      <c r="E2" s="136"/>
      <c r="F2" s="136"/>
      <c r="G2" s="136"/>
      <c r="H2" s="136"/>
      <c r="I2" s="136"/>
      <c r="J2" s="138">
        <f>N49</f>
        <v>119799.86</v>
      </c>
      <c r="K2" s="139"/>
      <c r="L2" s="139"/>
      <c r="M2" s="139"/>
      <c r="N2" s="139"/>
      <c r="O2" s="139"/>
      <c r="P2" s="139"/>
      <c r="S2" s="72">
        <v>46079</v>
      </c>
    </row>
    <row r="3" spans="1:26" x14ac:dyDescent="0.25">
      <c r="A3" s="149" t="s">
        <v>47</v>
      </c>
      <c r="B3" s="150"/>
      <c r="C3" s="105" t="s">
        <v>19</v>
      </c>
      <c r="D3" s="105"/>
      <c r="E3" s="92" t="s">
        <v>66</v>
      </c>
      <c r="F3" s="60"/>
      <c r="G3" s="60"/>
      <c r="H3" s="60"/>
      <c r="I3" s="80">
        <v>46083</v>
      </c>
      <c r="J3" s="114"/>
      <c r="K3" s="114"/>
      <c r="L3" s="114"/>
      <c r="M3" s="114"/>
      <c r="N3" s="114"/>
      <c r="O3" s="114"/>
      <c r="P3" s="114"/>
      <c r="S3" s="72"/>
    </row>
    <row r="4" spans="1:26" x14ac:dyDescent="0.25">
      <c r="A4" s="34" t="s">
        <v>20</v>
      </c>
      <c r="B4" s="35" t="s">
        <v>39</v>
      </c>
      <c r="C4" s="105" t="s">
        <v>46</v>
      </c>
      <c r="D4" s="105"/>
      <c r="E4" s="109" t="s">
        <v>65</v>
      </c>
      <c r="F4" s="110"/>
      <c r="G4" s="111"/>
      <c r="H4" s="100"/>
      <c r="I4" s="101"/>
      <c r="J4" s="4"/>
      <c r="K4" s="115" t="s">
        <v>26</v>
      </c>
      <c r="L4" s="115"/>
      <c r="M4" s="83"/>
      <c r="N4" s="2"/>
      <c r="O4" s="68">
        <v>150</v>
      </c>
      <c r="P4" s="69" t="s">
        <v>38</v>
      </c>
      <c r="S4" s="72">
        <v>46135</v>
      </c>
      <c r="T4">
        <f>S$2-S4</f>
        <v>-56</v>
      </c>
    </row>
    <row r="5" spans="1:26" x14ac:dyDescent="0.25">
      <c r="A5" s="34" t="s">
        <v>21</v>
      </c>
      <c r="B5" s="34" t="s">
        <v>68</v>
      </c>
      <c r="C5" s="125" t="s">
        <v>35</v>
      </c>
      <c r="D5" s="126"/>
      <c r="E5" s="151" t="s">
        <v>64</v>
      </c>
      <c r="F5" s="152"/>
      <c r="G5" s="153"/>
      <c r="H5" s="3"/>
      <c r="I5" s="2"/>
      <c r="J5" s="4"/>
      <c r="K5" s="118" t="s">
        <v>27</v>
      </c>
      <c r="L5" s="118"/>
      <c r="M5" s="84"/>
      <c r="N5" s="32"/>
      <c r="O5" s="79">
        <v>56</v>
      </c>
      <c r="P5" s="70" t="s">
        <v>38</v>
      </c>
      <c r="S5" s="72">
        <v>45734</v>
      </c>
      <c r="T5">
        <f t="shared" ref="T5" si="0">S$2-S5</f>
        <v>345</v>
      </c>
      <c r="U5" s="72"/>
      <c r="V5" s="72"/>
      <c r="W5" s="72"/>
      <c r="X5" s="72"/>
      <c r="Y5" s="72"/>
      <c r="Z5" s="72"/>
    </row>
    <row r="6" spans="1:26" x14ac:dyDescent="0.25">
      <c r="A6" s="106" t="s">
        <v>61</v>
      </c>
      <c r="B6" s="106"/>
      <c r="C6" s="107"/>
      <c r="D6" s="1"/>
      <c r="E6" s="2"/>
      <c r="F6" s="3"/>
      <c r="G6" s="3"/>
      <c r="H6" s="3"/>
      <c r="I6" s="2"/>
      <c r="J6" s="4"/>
      <c r="K6" s="140" t="s">
        <v>28</v>
      </c>
      <c r="L6" s="140"/>
      <c r="M6" s="85"/>
      <c r="N6" s="31"/>
      <c r="O6" s="142">
        <f>L49</f>
        <v>326200.00000000006</v>
      </c>
      <c r="P6" s="143"/>
      <c r="S6" s="72"/>
    </row>
    <row r="7" spans="1:26" x14ac:dyDescent="0.25">
      <c r="A7" s="106"/>
      <c r="B7" s="106"/>
      <c r="C7" s="106"/>
      <c r="D7" s="6"/>
      <c r="E7" s="5"/>
      <c r="F7" s="7"/>
      <c r="G7" s="7"/>
      <c r="H7" s="7"/>
      <c r="I7" s="5"/>
      <c r="J7" s="8"/>
      <c r="K7" s="118" t="s">
        <v>29</v>
      </c>
      <c r="L7" s="118"/>
      <c r="M7" s="118"/>
      <c r="N7" s="118"/>
      <c r="O7" s="141">
        <f>O49</f>
        <v>119799.86</v>
      </c>
      <c r="P7" s="142"/>
    </row>
    <row r="8" spans="1:26" x14ac:dyDescent="0.25">
      <c r="A8" s="26" t="s">
        <v>23</v>
      </c>
      <c r="B8" s="26" t="s">
        <v>63</v>
      </c>
      <c r="C8" s="26" t="s">
        <v>24</v>
      </c>
      <c r="D8" s="30">
        <v>46079</v>
      </c>
      <c r="E8" s="30">
        <v>46135</v>
      </c>
      <c r="F8" s="27"/>
      <c r="G8" s="27"/>
      <c r="H8" s="27"/>
      <c r="I8" s="28"/>
      <c r="J8" s="29"/>
      <c r="K8" s="119" t="s">
        <v>25</v>
      </c>
      <c r="L8" s="119"/>
      <c r="M8" s="81"/>
      <c r="N8" s="28"/>
      <c r="O8" s="116">
        <f>O6-O7</f>
        <v>206400.14000000007</v>
      </c>
      <c r="P8" s="117"/>
    </row>
    <row r="9" spans="1:26" x14ac:dyDescent="0.25">
      <c r="A9" s="135" t="s">
        <v>4</v>
      </c>
      <c r="B9" s="133" t="s">
        <v>5</v>
      </c>
      <c r="C9" s="122" t="s">
        <v>2</v>
      </c>
      <c r="D9" s="147" t="s">
        <v>3</v>
      </c>
      <c r="E9" s="112" t="s">
        <v>0</v>
      </c>
      <c r="F9" s="112"/>
      <c r="G9" s="113"/>
      <c r="H9" s="112"/>
      <c r="I9" s="112"/>
      <c r="J9" s="112"/>
      <c r="K9" s="144" t="s">
        <v>18</v>
      </c>
      <c r="L9" s="15"/>
      <c r="M9" s="17"/>
      <c r="N9" s="17" t="s">
        <v>1</v>
      </c>
      <c r="O9" s="18"/>
      <c r="P9" s="144" t="s">
        <v>18</v>
      </c>
    </row>
    <row r="10" spans="1:26" ht="9.75" customHeight="1" x14ac:dyDescent="0.25">
      <c r="A10" s="135"/>
      <c r="B10" s="134"/>
      <c r="C10" s="123"/>
      <c r="D10" s="148"/>
      <c r="E10" s="120" t="s">
        <v>16</v>
      </c>
      <c r="F10" s="16"/>
      <c r="G10" s="108" t="s">
        <v>30</v>
      </c>
      <c r="H10" s="41"/>
      <c r="I10" s="120" t="s">
        <v>17</v>
      </c>
      <c r="J10" s="127" t="s">
        <v>15</v>
      </c>
      <c r="K10" s="145"/>
      <c r="L10" s="122" t="s">
        <v>16</v>
      </c>
      <c r="M10" s="147" t="s">
        <v>40</v>
      </c>
      <c r="N10" s="113" t="s">
        <v>17</v>
      </c>
      <c r="O10" s="113" t="s">
        <v>15</v>
      </c>
      <c r="P10" s="145"/>
    </row>
    <row r="11" spans="1:26" ht="11.25" customHeight="1" x14ac:dyDescent="0.25">
      <c r="A11" s="135"/>
      <c r="B11" s="134"/>
      <c r="C11" s="123"/>
      <c r="D11" s="148"/>
      <c r="E11" s="120"/>
      <c r="F11" s="42"/>
      <c r="G11" s="108"/>
      <c r="H11" s="41"/>
      <c r="I11" s="120"/>
      <c r="J11" s="127"/>
      <c r="K11" s="145"/>
      <c r="L11" s="123"/>
      <c r="M11" s="148"/>
      <c r="N11" s="120"/>
      <c r="O11" s="120"/>
      <c r="P11" s="145"/>
      <c r="S11" s="73"/>
      <c r="T11" s="74"/>
    </row>
    <row r="12" spans="1:26" ht="10.5" customHeight="1" x14ac:dyDescent="0.25">
      <c r="A12" s="122"/>
      <c r="B12" s="134"/>
      <c r="C12" s="123"/>
      <c r="D12" s="148"/>
      <c r="E12" s="120"/>
      <c r="F12" s="43"/>
      <c r="G12" s="108"/>
      <c r="H12" s="44">
        <v>0.94</v>
      </c>
      <c r="I12" s="121"/>
      <c r="J12" s="128"/>
      <c r="K12" s="146"/>
      <c r="L12" s="124"/>
      <c r="M12" s="160"/>
      <c r="N12" s="121"/>
      <c r="O12" s="121"/>
      <c r="P12" s="146"/>
      <c r="S12" s="71"/>
      <c r="T12" s="75"/>
    </row>
    <row r="13" spans="1:26" x14ac:dyDescent="0.25">
      <c r="A13" s="96"/>
      <c r="B13" s="99" t="s">
        <v>62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8"/>
      <c r="S13" s="71"/>
      <c r="T13" s="75"/>
    </row>
    <row r="14" spans="1:26" x14ac:dyDescent="0.25">
      <c r="A14" s="63">
        <v>1</v>
      </c>
      <c r="B14" s="62" t="s">
        <v>36</v>
      </c>
      <c r="C14" s="46"/>
      <c r="D14" s="47"/>
      <c r="E14" s="45"/>
      <c r="F14" s="48"/>
      <c r="G14" s="48"/>
      <c r="H14" s="49"/>
      <c r="I14" s="21"/>
      <c r="J14" s="22"/>
      <c r="K14" s="22"/>
      <c r="L14" s="23"/>
      <c r="M14" s="23"/>
      <c r="N14" s="24"/>
      <c r="O14" s="24"/>
      <c r="P14" s="50">
        <f>SUM(P15:P16)</f>
        <v>61.250000000000014</v>
      </c>
      <c r="S14" s="71"/>
      <c r="T14" s="75"/>
    </row>
    <row r="15" spans="1:26" ht="25.5" x14ac:dyDescent="0.25">
      <c r="A15" s="51" t="s">
        <v>6</v>
      </c>
      <c r="B15" s="52" t="s">
        <v>53</v>
      </c>
      <c r="C15" s="53" t="s">
        <v>7</v>
      </c>
      <c r="D15" s="64">
        <v>369.51</v>
      </c>
      <c r="E15" s="95">
        <v>8</v>
      </c>
      <c r="F15" s="55"/>
      <c r="G15" s="54">
        <v>0</v>
      </c>
      <c r="H15" s="20">
        <v>435.99</v>
      </c>
      <c r="I15" s="54">
        <v>8</v>
      </c>
      <c r="J15" s="57">
        <f>I15+G15</f>
        <v>8</v>
      </c>
      <c r="K15" s="25">
        <f>E15-J15</f>
        <v>0</v>
      </c>
      <c r="L15" s="9">
        <f>ROUND(E15*D15,2)</f>
        <v>2956.08</v>
      </c>
      <c r="M15" s="9">
        <f>ROUND(G15*D15,2)</f>
        <v>0</v>
      </c>
      <c r="N15" s="90">
        <f>ROUND(I15*D15,2)</f>
        <v>2956.08</v>
      </c>
      <c r="O15" s="9">
        <f>ROUND(J15*D15,2)</f>
        <v>2956.08</v>
      </c>
      <c r="P15" s="67">
        <f>L15-O15</f>
        <v>0</v>
      </c>
      <c r="S15" s="76"/>
      <c r="T15" s="77"/>
    </row>
    <row r="16" spans="1:26" ht="15.75" customHeight="1" x14ac:dyDescent="0.25">
      <c r="A16" s="51" t="s">
        <v>37</v>
      </c>
      <c r="B16" s="52" t="s">
        <v>67</v>
      </c>
      <c r="C16" s="53" t="s">
        <v>41</v>
      </c>
      <c r="D16" s="64">
        <v>0.35</v>
      </c>
      <c r="E16" s="95">
        <v>404.6</v>
      </c>
      <c r="F16" s="55"/>
      <c r="G16" s="54">
        <v>0</v>
      </c>
      <c r="H16" s="20"/>
      <c r="I16" s="54">
        <f>(97.6+132)</f>
        <v>229.6</v>
      </c>
      <c r="J16" s="57">
        <f>I16+G16</f>
        <v>229.6</v>
      </c>
      <c r="K16" s="25">
        <f>E16-J16</f>
        <v>175.00000000000003</v>
      </c>
      <c r="L16" s="9">
        <f>ROUND(E16*D16,2)</f>
        <v>141.61000000000001</v>
      </c>
      <c r="M16" s="9">
        <f t="shared" ref="M16" si="1">ROUND(G16*D16,2)</f>
        <v>0</v>
      </c>
      <c r="N16" s="90">
        <f t="shared" ref="N16" si="2">ROUND(I16*D16,2)</f>
        <v>80.36</v>
      </c>
      <c r="O16" s="9">
        <f t="shared" ref="O16" si="3">ROUND(J16*D16,2)</f>
        <v>80.36</v>
      </c>
      <c r="P16" s="67">
        <f>L16-O16</f>
        <v>61.250000000000014</v>
      </c>
      <c r="S16" s="82"/>
      <c r="T16" s="82"/>
    </row>
    <row r="17" spans="1:16" ht="15.75" customHeight="1" x14ac:dyDescent="0.25">
      <c r="A17" s="51"/>
      <c r="B17" s="52"/>
      <c r="C17" s="53"/>
      <c r="D17" s="54"/>
      <c r="E17" s="54"/>
      <c r="F17" s="55"/>
      <c r="G17" s="19"/>
      <c r="H17" s="20"/>
      <c r="I17" s="9"/>
      <c r="J17" s="10"/>
      <c r="K17" s="25"/>
      <c r="L17" s="11">
        <f>SUM(L15:L16)</f>
        <v>3097.69</v>
      </c>
      <c r="M17" s="11">
        <f>SUM(M15:M16)</f>
        <v>0</v>
      </c>
      <c r="N17" s="65">
        <f>SUM(N15:N16)</f>
        <v>3036.44</v>
      </c>
      <c r="O17" s="11">
        <f>SUM(O15:O16)</f>
        <v>3036.44</v>
      </c>
      <c r="P17" s="56"/>
    </row>
    <row r="18" spans="1:16" ht="15.75" customHeight="1" x14ac:dyDescent="0.25">
      <c r="A18" s="63" t="s">
        <v>42</v>
      </c>
      <c r="B18" s="62" t="s">
        <v>54</v>
      </c>
      <c r="C18" s="46"/>
      <c r="D18" s="47"/>
      <c r="E18" s="45"/>
      <c r="F18" s="48"/>
      <c r="G18" s="48"/>
      <c r="H18" s="49"/>
      <c r="I18" s="23"/>
      <c r="J18" s="25"/>
      <c r="K18" s="33"/>
      <c r="L18" s="23"/>
      <c r="M18" s="23"/>
      <c r="N18" s="91"/>
      <c r="O18" s="23"/>
      <c r="P18" s="40">
        <f>SUM(P19:P20)</f>
        <v>15654.8</v>
      </c>
    </row>
    <row r="19" spans="1:16" x14ac:dyDescent="0.25">
      <c r="A19" s="51" t="s">
        <v>8</v>
      </c>
      <c r="B19" s="52" t="s">
        <v>69</v>
      </c>
      <c r="C19" s="53" t="s">
        <v>7</v>
      </c>
      <c r="D19" s="64">
        <v>153.5</v>
      </c>
      <c r="E19" s="54">
        <v>20.69</v>
      </c>
      <c r="F19" s="55"/>
      <c r="G19" s="19"/>
      <c r="H19" s="20"/>
      <c r="I19" s="9"/>
      <c r="J19" s="57">
        <f t="shared" ref="J19:J20" si="4">I19+G19</f>
        <v>0</v>
      </c>
      <c r="K19" s="25">
        <f t="shared" ref="K19:K20" si="5">E19-J19</f>
        <v>20.69</v>
      </c>
      <c r="L19" s="9">
        <f t="shared" ref="L19:L20" si="6">ROUND(E19*D19,2)</f>
        <v>3175.92</v>
      </c>
      <c r="M19" s="9">
        <f t="shared" ref="M19:M20" si="7">ROUND(G19*D19,2)</f>
        <v>0</v>
      </c>
      <c r="N19" s="90">
        <f t="shared" ref="N19:N20" si="8">ROUND(I19*D19,2)</f>
        <v>0</v>
      </c>
      <c r="O19" s="9">
        <f t="shared" ref="O19:O20" si="9">ROUND(J19*D19,2)</f>
        <v>0</v>
      </c>
      <c r="P19" s="67">
        <f t="shared" ref="P19:P20" si="10">L19-O19</f>
        <v>3175.92</v>
      </c>
    </row>
    <row r="20" spans="1:16" ht="38.25" x14ac:dyDescent="0.25">
      <c r="A20" s="51" t="s">
        <v>10</v>
      </c>
      <c r="B20" s="52" t="s">
        <v>70</v>
      </c>
      <c r="C20" s="53" t="s">
        <v>9</v>
      </c>
      <c r="D20" s="64">
        <v>16.600000000000001</v>
      </c>
      <c r="E20" s="54">
        <v>751.74</v>
      </c>
      <c r="F20" s="55"/>
      <c r="G20" s="19"/>
      <c r="H20" s="20"/>
      <c r="I20" s="9"/>
      <c r="J20" s="57">
        <f t="shared" si="4"/>
        <v>0</v>
      </c>
      <c r="K20" s="25">
        <f t="shared" si="5"/>
        <v>751.74</v>
      </c>
      <c r="L20" s="9">
        <f t="shared" si="6"/>
        <v>12478.88</v>
      </c>
      <c r="M20" s="9">
        <f t="shared" si="7"/>
        <v>0</v>
      </c>
      <c r="N20" s="90">
        <f t="shared" si="8"/>
        <v>0</v>
      </c>
      <c r="O20" s="9">
        <f t="shared" si="9"/>
        <v>0</v>
      </c>
      <c r="P20" s="67">
        <f t="shared" si="10"/>
        <v>12478.88</v>
      </c>
    </row>
    <row r="21" spans="1:16" x14ac:dyDescent="0.25">
      <c r="A21" s="51"/>
      <c r="B21" s="52"/>
      <c r="C21" s="53"/>
      <c r="D21" s="64"/>
      <c r="E21" s="54"/>
      <c r="F21" s="55"/>
      <c r="G21" s="19"/>
      <c r="H21" s="20"/>
      <c r="I21" s="9"/>
      <c r="J21" s="57"/>
      <c r="K21" s="25"/>
      <c r="L21" s="11">
        <f>SUM(L19:L20)</f>
        <v>15654.8</v>
      </c>
      <c r="M21" s="11">
        <f>SUM(M19:M20)</f>
        <v>0</v>
      </c>
      <c r="N21" s="65">
        <f>SUM(N19:N20)</f>
        <v>0</v>
      </c>
      <c r="O21" s="11">
        <f>SUM(O19:O20)</f>
        <v>0</v>
      </c>
      <c r="P21" s="67"/>
    </row>
    <row r="22" spans="1:16" x14ac:dyDescent="0.25">
      <c r="A22" s="63" t="s">
        <v>43</v>
      </c>
      <c r="B22" s="62" t="s">
        <v>55</v>
      </c>
      <c r="C22" s="46"/>
      <c r="D22" s="47"/>
      <c r="E22" s="45"/>
      <c r="F22" s="48"/>
      <c r="G22" s="48"/>
      <c r="H22" s="49"/>
      <c r="I22" s="23"/>
      <c r="J22" s="25"/>
      <c r="K22" s="33"/>
      <c r="L22" s="23"/>
      <c r="M22" s="23"/>
      <c r="N22" s="91"/>
      <c r="O22" s="23"/>
      <c r="P22" s="40">
        <f>SUM(P23:P29)</f>
        <v>159261.88999999998</v>
      </c>
    </row>
    <row r="23" spans="1:16" ht="40.5" customHeight="1" x14ac:dyDescent="0.25">
      <c r="A23" s="51" t="s">
        <v>11</v>
      </c>
      <c r="B23" s="87" t="s">
        <v>75</v>
      </c>
      <c r="C23" s="88" t="s">
        <v>41</v>
      </c>
      <c r="D23" s="94">
        <v>35.700000000000003</v>
      </c>
      <c r="E23" s="93">
        <v>801.11</v>
      </c>
      <c r="F23" s="55"/>
      <c r="G23" s="66">
        <v>0</v>
      </c>
      <c r="H23" s="59"/>
      <c r="I23" s="66">
        <v>459.2</v>
      </c>
      <c r="J23" s="10">
        <f>I23+G23</f>
        <v>459.2</v>
      </c>
      <c r="K23" s="25">
        <f>E23-J23</f>
        <v>341.91</v>
      </c>
      <c r="L23" s="9">
        <f>ROUND(E23*D23,2)</f>
        <v>28599.63</v>
      </c>
      <c r="M23" s="9">
        <f>ROUND(G23*D23,2)</f>
        <v>0</v>
      </c>
      <c r="N23" s="90">
        <f>ROUND(I23*D23,2)</f>
        <v>16393.439999999999</v>
      </c>
      <c r="O23" s="9">
        <f>ROUND(J23*D23,2)</f>
        <v>16393.439999999999</v>
      </c>
      <c r="P23" s="58">
        <f>L23-O23</f>
        <v>12206.190000000002</v>
      </c>
    </row>
    <row r="24" spans="1:16" ht="38.25" x14ac:dyDescent="0.25">
      <c r="A24" s="51" t="s">
        <v>12</v>
      </c>
      <c r="B24" s="87" t="s">
        <v>76</v>
      </c>
      <c r="C24" s="88" t="s">
        <v>7</v>
      </c>
      <c r="D24" s="94">
        <v>142.85</v>
      </c>
      <c r="E24" s="102">
        <v>42.4</v>
      </c>
      <c r="F24" s="55"/>
      <c r="G24" s="66"/>
      <c r="H24" s="59"/>
      <c r="I24" s="66"/>
      <c r="J24" s="10">
        <f t="shared" ref="J24:J27" si="11">I24+G24</f>
        <v>0</v>
      </c>
      <c r="K24" s="25">
        <f t="shared" ref="K24:K27" si="12">E24-J24</f>
        <v>42.4</v>
      </c>
      <c r="L24" s="9">
        <f t="shared" ref="L24:L27" si="13">ROUND(E24*D24,2)</f>
        <v>6056.84</v>
      </c>
      <c r="M24" s="9">
        <f t="shared" ref="M24:M27" si="14">ROUND(G24*D24,2)</f>
        <v>0</v>
      </c>
      <c r="N24" s="90">
        <f t="shared" ref="N24:N28" si="15">ROUND(I24*D24,2)</f>
        <v>0</v>
      </c>
      <c r="O24" s="9">
        <f t="shared" ref="O24:O29" si="16">ROUND(J24*D24,2)</f>
        <v>0</v>
      </c>
      <c r="P24" s="58">
        <f t="shared" ref="P24:P29" si="17">L24-O24</f>
        <v>6056.84</v>
      </c>
    </row>
    <row r="25" spans="1:16" ht="25.5" x14ac:dyDescent="0.25">
      <c r="A25" s="51" t="s">
        <v>44</v>
      </c>
      <c r="B25" s="87" t="s">
        <v>49</v>
      </c>
      <c r="C25" s="88" t="s">
        <v>7</v>
      </c>
      <c r="D25" s="94">
        <v>79.760000000000005</v>
      </c>
      <c r="E25" s="54">
        <v>2401.1</v>
      </c>
      <c r="F25" s="55"/>
      <c r="G25" s="12">
        <v>0</v>
      </c>
      <c r="H25" s="20">
        <v>16.329999999999998</v>
      </c>
      <c r="I25" s="54">
        <v>1258.4000000000001</v>
      </c>
      <c r="J25" s="10">
        <f t="shared" si="11"/>
        <v>1258.4000000000001</v>
      </c>
      <c r="K25" s="25">
        <f t="shared" si="12"/>
        <v>1142.6999999999998</v>
      </c>
      <c r="L25" s="9">
        <f t="shared" si="13"/>
        <v>191511.74</v>
      </c>
      <c r="M25" s="9">
        <f t="shared" si="14"/>
        <v>0</v>
      </c>
      <c r="N25" s="90">
        <f t="shared" si="15"/>
        <v>100369.98</v>
      </c>
      <c r="O25" s="9">
        <f t="shared" si="16"/>
        <v>100369.98</v>
      </c>
      <c r="P25" s="58">
        <f t="shared" si="17"/>
        <v>91141.759999999995</v>
      </c>
    </row>
    <row r="26" spans="1:16" ht="38.25" x14ac:dyDescent="0.25">
      <c r="A26" s="51" t="s">
        <v>71</v>
      </c>
      <c r="B26" s="87" t="s">
        <v>77</v>
      </c>
      <c r="C26" s="53" t="s">
        <v>9</v>
      </c>
      <c r="D26" s="103">
        <v>694.36</v>
      </c>
      <c r="E26" s="104">
        <v>52.22</v>
      </c>
      <c r="F26" s="55"/>
      <c r="G26" s="66"/>
      <c r="H26" s="59"/>
      <c r="I26" s="66"/>
      <c r="J26" s="10">
        <f t="shared" si="11"/>
        <v>0</v>
      </c>
      <c r="K26" s="25">
        <f t="shared" si="12"/>
        <v>52.22</v>
      </c>
      <c r="L26" s="9">
        <f t="shared" si="13"/>
        <v>36259.480000000003</v>
      </c>
      <c r="M26" s="9">
        <f t="shared" si="14"/>
        <v>0</v>
      </c>
      <c r="N26" s="90">
        <f t="shared" si="15"/>
        <v>0</v>
      </c>
      <c r="O26" s="9">
        <f t="shared" si="16"/>
        <v>0</v>
      </c>
      <c r="P26" s="58">
        <f t="shared" si="17"/>
        <v>36259.480000000003</v>
      </c>
    </row>
    <row r="27" spans="1:16" ht="25.5" x14ac:dyDescent="0.25">
      <c r="A27" s="51" t="s">
        <v>72</v>
      </c>
      <c r="B27" s="87" t="s">
        <v>78</v>
      </c>
      <c r="C27" s="88" t="s">
        <v>60</v>
      </c>
      <c r="D27" s="103">
        <v>520.72</v>
      </c>
      <c r="E27" s="104">
        <v>4</v>
      </c>
      <c r="F27" s="55"/>
      <c r="G27" s="66"/>
      <c r="H27" s="59"/>
      <c r="I27" s="66"/>
      <c r="J27" s="10">
        <f t="shared" si="11"/>
        <v>0</v>
      </c>
      <c r="K27" s="25">
        <f t="shared" si="12"/>
        <v>4</v>
      </c>
      <c r="L27" s="9">
        <f t="shared" si="13"/>
        <v>2082.88</v>
      </c>
      <c r="M27" s="9">
        <f t="shared" si="14"/>
        <v>0</v>
      </c>
      <c r="N27" s="90">
        <f t="shared" si="15"/>
        <v>0</v>
      </c>
      <c r="O27" s="9">
        <f t="shared" si="16"/>
        <v>0</v>
      </c>
      <c r="P27" s="58">
        <f t="shared" si="17"/>
        <v>2082.88</v>
      </c>
    </row>
    <row r="28" spans="1:16" ht="25.5" x14ac:dyDescent="0.25">
      <c r="A28" s="51" t="s">
        <v>73</v>
      </c>
      <c r="B28" s="87" t="s">
        <v>79</v>
      </c>
      <c r="C28" s="88" t="s">
        <v>7</v>
      </c>
      <c r="D28" s="94">
        <v>60.58</v>
      </c>
      <c r="E28" s="54">
        <v>171.05</v>
      </c>
      <c r="F28" s="55"/>
      <c r="G28" s="12">
        <v>0</v>
      </c>
      <c r="H28" s="20">
        <v>16.329999999999998</v>
      </c>
      <c r="I28" s="54"/>
      <c r="J28" s="57">
        <f t="shared" ref="J28:J29" si="18">I28+G28</f>
        <v>0</v>
      </c>
      <c r="K28" s="25">
        <f t="shared" ref="K28:K29" si="19">E28-J28</f>
        <v>171.05</v>
      </c>
      <c r="L28" s="9">
        <f t="shared" ref="L28:L29" si="20">ROUND(E28*D28,2)</f>
        <v>10362.209999999999</v>
      </c>
      <c r="M28" s="9">
        <f t="shared" ref="M28:M29" si="21">ROUND(G28*D28,2)</f>
        <v>0</v>
      </c>
      <c r="N28" s="90">
        <f t="shared" si="15"/>
        <v>0</v>
      </c>
      <c r="O28" s="9">
        <f t="shared" si="16"/>
        <v>0</v>
      </c>
      <c r="P28" s="58">
        <f t="shared" si="17"/>
        <v>10362.209999999999</v>
      </c>
    </row>
    <row r="29" spans="1:16" x14ac:dyDescent="0.25">
      <c r="A29" s="51" t="s">
        <v>74</v>
      </c>
      <c r="B29" s="87" t="s">
        <v>56</v>
      </c>
      <c r="C29" s="53" t="s">
        <v>9</v>
      </c>
      <c r="D29" s="94">
        <v>0.48</v>
      </c>
      <c r="E29" s="54">
        <v>2401.1</v>
      </c>
      <c r="F29" s="55"/>
      <c r="G29" s="9">
        <v>0</v>
      </c>
      <c r="H29" s="20"/>
      <c r="I29" s="54"/>
      <c r="J29" s="57">
        <f t="shared" si="18"/>
        <v>0</v>
      </c>
      <c r="K29" s="25">
        <f t="shared" si="19"/>
        <v>2401.1</v>
      </c>
      <c r="L29" s="9">
        <f t="shared" si="20"/>
        <v>1152.53</v>
      </c>
      <c r="M29" s="9">
        <f t="shared" si="21"/>
        <v>0</v>
      </c>
      <c r="N29" s="90">
        <f t="shared" ref="N29" si="22">ROUND(I29*D29,2)</f>
        <v>0</v>
      </c>
      <c r="O29" s="9">
        <f t="shared" si="16"/>
        <v>0</v>
      </c>
      <c r="P29" s="58">
        <f t="shared" si="17"/>
        <v>1152.53</v>
      </c>
    </row>
    <row r="30" spans="1:16" x14ac:dyDescent="0.25">
      <c r="A30" s="51"/>
      <c r="B30" s="87"/>
      <c r="C30" s="88"/>
      <c r="D30" s="86"/>
      <c r="E30" s="89"/>
      <c r="F30" s="55"/>
      <c r="G30" s="9"/>
      <c r="H30" s="20"/>
      <c r="I30" s="54"/>
      <c r="J30" s="57"/>
      <c r="K30" s="25"/>
      <c r="L30" s="11">
        <f>SUM(L23:L29)</f>
        <v>276025.31000000006</v>
      </c>
      <c r="M30" s="11">
        <f>SUM(M23:M29)</f>
        <v>0</v>
      </c>
      <c r="N30" s="65">
        <f>SUM(N23:N29)</f>
        <v>116763.42</v>
      </c>
      <c r="O30" s="11">
        <f>SUM(O23:O29)</f>
        <v>116763.42</v>
      </c>
      <c r="P30" s="58"/>
    </row>
    <row r="31" spans="1:16" x14ac:dyDescent="0.25">
      <c r="A31" s="63" t="s">
        <v>45</v>
      </c>
      <c r="B31" s="62" t="s">
        <v>57</v>
      </c>
      <c r="C31" s="46"/>
      <c r="D31" s="47"/>
      <c r="E31" s="45"/>
      <c r="F31" s="48"/>
      <c r="G31" s="48"/>
      <c r="H31" s="49"/>
      <c r="I31" s="23"/>
      <c r="J31" s="25"/>
      <c r="K31" s="33"/>
      <c r="L31" s="23"/>
      <c r="M31" s="23"/>
      <c r="N31" s="91"/>
      <c r="O31" s="23"/>
      <c r="P31" s="40">
        <f>SUM(P32:P35)</f>
        <v>1922.8199999999997</v>
      </c>
    </row>
    <row r="32" spans="1:16" ht="25.5" x14ac:dyDescent="0.25">
      <c r="A32" s="51" t="s">
        <v>13</v>
      </c>
      <c r="B32" s="87" t="s">
        <v>48</v>
      </c>
      <c r="C32" s="88" t="s">
        <v>41</v>
      </c>
      <c r="D32" s="64">
        <v>1.65</v>
      </c>
      <c r="E32" s="89">
        <v>801.11</v>
      </c>
      <c r="F32" s="55"/>
      <c r="G32" s="66">
        <v>0</v>
      </c>
      <c r="H32" s="59"/>
      <c r="I32" s="54"/>
      <c r="J32" s="10">
        <f>I32+G32</f>
        <v>0</v>
      </c>
      <c r="K32" s="25">
        <f>E32-J32</f>
        <v>801.11</v>
      </c>
      <c r="L32" s="9">
        <f>ROUND(E32*D32,2)</f>
        <v>1321.83</v>
      </c>
      <c r="M32" s="9">
        <f>ROUND(G32*D32,2)</f>
        <v>0</v>
      </c>
      <c r="N32" s="90">
        <f>ROUND(I32*D32,2)</f>
        <v>0</v>
      </c>
      <c r="O32" s="9">
        <f>ROUND(J32*D32,2)</f>
        <v>0</v>
      </c>
      <c r="P32" s="58">
        <f>L32-O32</f>
        <v>1321.83</v>
      </c>
    </row>
    <row r="33" spans="1:19" x14ac:dyDescent="0.25">
      <c r="A33" s="51" t="s">
        <v>50</v>
      </c>
      <c r="B33" s="87" t="s">
        <v>58</v>
      </c>
      <c r="C33" s="88" t="s">
        <v>60</v>
      </c>
      <c r="D33" s="64">
        <v>157.88999999999999</v>
      </c>
      <c r="E33" s="89">
        <v>1</v>
      </c>
      <c r="F33" s="55"/>
      <c r="G33" s="12">
        <v>0</v>
      </c>
      <c r="H33" s="20">
        <v>16.329999999999998</v>
      </c>
      <c r="I33" s="54"/>
      <c r="J33" s="57">
        <f t="shared" ref="J33:J35" si="23">I33+G33</f>
        <v>0</v>
      </c>
      <c r="K33" s="25">
        <f t="shared" ref="K33:K35" si="24">E33-J33</f>
        <v>1</v>
      </c>
      <c r="L33" s="9">
        <f t="shared" ref="L33:L35" si="25">ROUND(E33*D33,2)</f>
        <v>157.88999999999999</v>
      </c>
      <c r="M33" s="9">
        <f t="shared" ref="M33" si="26">ROUND(G33*D33,2)</f>
        <v>0</v>
      </c>
      <c r="N33" s="90">
        <f>ROUND(I33*D33,2)</f>
        <v>0</v>
      </c>
      <c r="O33" s="9">
        <f t="shared" ref="O33" si="27">ROUND(J33*D33,2)</f>
        <v>0</v>
      </c>
      <c r="P33" s="58">
        <f t="shared" ref="P33" si="28">L33-O33</f>
        <v>157.88999999999999</v>
      </c>
    </row>
    <row r="34" spans="1:19" x14ac:dyDescent="0.25">
      <c r="A34" s="51" t="s">
        <v>51</v>
      </c>
      <c r="B34" s="87" t="s">
        <v>81</v>
      </c>
      <c r="C34" s="88" t="s">
        <v>7</v>
      </c>
      <c r="D34" s="64">
        <v>386.5</v>
      </c>
      <c r="E34" s="89">
        <v>0.59</v>
      </c>
      <c r="F34" s="55"/>
      <c r="G34" s="12"/>
      <c r="H34" s="20"/>
      <c r="I34" s="54"/>
      <c r="J34" s="57">
        <f t="shared" si="23"/>
        <v>0</v>
      </c>
      <c r="K34" s="25">
        <f t="shared" si="24"/>
        <v>0.59</v>
      </c>
      <c r="L34" s="9">
        <f t="shared" si="25"/>
        <v>228.04</v>
      </c>
      <c r="M34" s="9">
        <f t="shared" ref="M34" si="29">ROUND(G34*D34,2)</f>
        <v>0</v>
      </c>
      <c r="N34" s="90">
        <f>ROUND(I34*D34,2)</f>
        <v>0</v>
      </c>
      <c r="O34" s="9">
        <f t="shared" ref="O34" si="30">ROUND(J34*D34,2)</f>
        <v>0</v>
      </c>
      <c r="P34" s="58">
        <f t="shared" ref="P34" si="31">L34-O34</f>
        <v>228.04</v>
      </c>
    </row>
    <row r="35" spans="1:19" ht="25.5" x14ac:dyDescent="0.25">
      <c r="A35" s="51" t="s">
        <v>82</v>
      </c>
      <c r="B35" s="87" t="s">
        <v>59</v>
      </c>
      <c r="C35" s="88" t="s">
        <v>60</v>
      </c>
      <c r="D35" s="64">
        <v>107.53</v>
      </c>
      <c r="E35" s="89">
        <v>2</v>
      </c>
      <c r="F35" s="55"/>
      <c r="G35" s="12"/>
      <c r="H35" s="20"/>
      <c r="I35" s="54"/>
      <c r="J35" s="57">
        <f t="shared" si="23"/>
        <v>0</v>
      </c>
      <c r="K35" s="25">
        <f t="shared" si="24"/>
        <v>2</v>
      </c>
      <c r="L35" s="9">
        <f t="shared" si="25"/>
        <v>215.06</v>
      </c>
      <c r="M35" s="9">
        <f t="shared" ref="M35" si="32">ROUND(G35*D35,2)</f>
        <v>0</v>
      </c>
      <c r="N35" s="90">
        <f>ROUND(I35*D35,2)</f>
        <v>0</v>
      </c>
      <c r="O35" s="9">
        <f t="shared" ref="O35" si="33">ROUND(J35*D35,2)</f>
        <v>0</v>
      </c>
      <c r="P35" s="58">
        <f t="shared" ref="P35" si="34">L35-O35</f>
        <v>215.06</v>
      </c>
    </row>
    <row r="36" spans="1:19" x14ac:dyDescent="0.25">
      <c r="A36" s="51"/>
      <c r="B36" s="87"/>
      <c r="C36" s="88"/>
      <c r="D36" s="86"/>
      <c r="E36" s="89"/>
      <c r="F36" s="55"/>
      <c r="G36" s="12"/>
      <c r="H36" s="20"/>
      <c r="I36" s="54"/>
      <c r="J36" s="57"/>
      <c r="K36" s="25"/>
      <c r="L36" s="11">
        <f>SUM(L32:L35)</f>
        <v>1922.8199999999997</v>
      </c>
      <c r="M36" s="11">
        <f>SUM(M32:M35)</f>
        <v>0</v>
      </c>
      <c r="N36" s="65">
        <f>SUM(N32:N35)</f>
        <v>0</v>
      </c>
      <c r="O36" s="11">
        <f>SUM(O32:O35)</f>
        <v>0</v>
      </c>
      <c r="P36" s="58"/>
    </row>
    <row r="37" spans="1:19" x14ac:dyDescent="0.25">
      <c r="A37" s="63" t="s">
        <v>80</v>
      </c>
      <c r="B37" s="62" t="s">
        <v>83</v>
      </c>
      <c r="C37" s="46"/>
      <c r="D37" s="47"/>
      <c r="E37" s="45"/>
      <c r="F37" s="48"/>
      <c r="G37" s="48"/>
      <c r="H37" s="49"/>
      <c r="I37" s="23"/>
      <c r="J37" s="25"/>
      <c r="K37" s="33"/>
      <c r="L37" s="23"/>
      <c r="M37" s="23"/>
      <c r="N37" s="91"/>
      <c r="O37" s="23"/>
      <c r="P37" s="40">
        <f>SUM(P38:P46)</f>
        <v>29499.380000000005</v>
      </c>
    </row>
    <row r="38" spans="1:19" x14ac:dyDescent="0.25">
      <c r="A38" s="51" t="s">
        <v>84</v>
      </c>
      <c r="B38" s="87" t="s">
        <v>93</v>
      </c>
      <c r="C38" s="88" t="s">
        <v>41</v>
      </c>
      <c r="D38" s="64">
        <v>9.15</v>
      </c>
      <c r="E38" s="89">
        <v>29.95</v>
      </c>
      <c r="F38" s="55"/>
      <c r="G38" s="66">
        <v>0</v>
      </c>
      <c r="H38" s="59"/>
      <c r="I38" s="54"/>
      <c r="J38" s="10">
        <f>I38+G38</f>
        <v>0</v>
      </c>
      <c r="K38" s="25">
        <f>E38-J38</f>
        <v>29.95</v>
      </c>
      <c r="L38" s="9">
        <f>ROUND(E38*D38,2)</f>
        <v>274.04000000000002</v>
      </c>
      <c r="M38" s="9">
        <f>ROUND(G38*D38,2)</f>
        <v>0</v>
      </c>
      <c r="N38" s="90">
        <f>ROUND(I38*D38,2)</f>
        <v>0</v>
      </c>
      <c r="O38" s="9">
        <f>ROUND(J38*D38,2)</f>
        <v>0</v>
      </c>
      <c r="P38" s="58">
        <f>L38-O38</f>
        <v>274.04000000000002</v>
      </c>
    </row>
    <row r="39" spans="1:19" ht="54.75" customHeight="1" x14ac:dyDescent="0.25">
      <c r="A39" s="51" t="s">
        <v>85</v>
      </c>
      <c r="B39" s="87" t="s">
        <v>94</v>
      </c>
      <c r="C39" s="88" t="s">
        <v>102</v>
      </c>
      <c r="D39" s="64">
        <v>7.81</v>
      </c>
      <c r="E39" s="89">
        <v>79.569999999999993</v>
      </c>
      <c r="F39" s="55"/>
      <c r="G39" s="12">
        <v>0</v>
      </c>
      <c r="H39" s="20">
        <v>16.329999999999998</v>
      </c>
      <c r="I39" s="54"/>
      <c r="J39" s="57">
        <f t="shared" ref="J39:J46" si="35">I39+G39</f>
        <v>0</v>
      </c>
      <c r="K39" s="25">
        <f t="shared" ref="K39:K46" si="36">E39-J39</f>
        <v>79.569999999999993</v>
      </c>
      <c r="L39" s="9">
        <f t="shared" ref="L39" si="37">ROUND(E39*D39,2)</f>
        <v>621.44000000000005</v>
      </c>
      <c r="M39" s="9">
        <f t="shared" ref="M39" si="38">ROUND(G39*D39,2)</f>
        <v>0</v>
      </c>
      <c r="N39" s="90">
        <f>ROUND(I39*D39,2)</f>
        <v>0</v>
      </c>
      <c r="O39" s="9">
        <f t="shared" ref="O39" si="39">ROUND(J39*D39,2)</f>
        <v>0</v>
      </c>
      <c r="P39" s="58">
        <f t="shared" ref="P39" si="40">L39-O39</f>
        <v>621.44000000000005</v>
      </c>
    </row>
    <row r="40" spans="1:19" ht="25.5" x14ac:dyDescent="0.25">
      <c r="A40" s="51" t="s">
        <v>86</v>
      </c>
      <c r="B40" s="87" t="s">
        <v>95</v>
      </c>
      <c r="C40" s="88" t="s">
        <v>7</v>
      </c>
      <c r="D40" s="64">
        <v>23.07</v>
      </c>
      <c r="E40" s="89">
        <v>89.85</v>
      </c>
      <c r="F40" s="55"/>
      <c r="G40" s="12"/>
      <c r="H40" s="20"/>
      <c r="I40" s="54"/>
      <c r="J40" s="57">
        <f t="shared" si="35"/>
        <v>0</v>
      </c>
      <c r="K40" s="25">
        <f t="shared" si="36"/>
        <v>89.85</v>
      </c>
      <c r="L40" s="9">
        <f t="shared" ref="L40:L46" si="41">ROUND(E40*D40,2)</f>
        <v>2072.84</v>
      </c>
      <c r="M40" s="9">
        <f t="shared" ref="M40:M46" si="42">ROUND(G40*D40,2)</f>
        <v>0</v>
      </c>
      <c r="N40" s="90">
        <f t="shared" ref="N40:N46" si="43">ROUND(I40*D40,2)</f>
        <v>0</v>
      </c>
      <c r="O40" s="9">
        <f t="shared" ref="O40:O46" si="44">ROUND(J40*D40,2)</f>
        <v>0</v>
      </c>
      <c r="P40" s="58">
        <f t="shared" ref="P40:P46" si="45">L40-O40</f>
        <v>2072.84</v>
      </c>
    </row>
    <row r="41" spans="1:19" x14ac:dyDescent="0.25">
      <c r="A41" s="51" t="s">
        <v>87</v>
      </c>
      <c r="B41" s="87" t="s">
        <v>96</v>
      </c>
      <c r="C41" s="88" t="s">
        <v>103</v>
      </c>
      <c r="D41" s="64">
        <v>3042.65</v>
      </c>
      <c r="E41" s="89">
        <v>2</v>
      </c>
      <c r="F41" s="55"/>
      <c r="G41" s="12"/>
      <c r="H41" s="20"/>
      <c r="I41" s="54"/>
      <c r="J41" s="57">
        <f t="shared" si="35"/>
        <v>0</v>
      </c>
      <c r="K41" s="25">
        <f t="shared" si="36"/>
        <v>2</v>
      </c>
      <c r="L41" s="9">
        <f t="shared" si="41"/>
        <v>6085.3</v>
      </c>
      <c r="M41" s="9">
        <f t="shared" si="42"/>
        <v>0</v>
      </c>
      <c r="N41" s="90">
        <f t="shared" si="43"/>
        <v>0</v>
      </c>
      <c r="O41" s="9">
        <f t="shared" si="44"/>
        <v>0</v>
      </c>
      <c r="P41" s="58">
        <f t="shared" si="45"/>
        <v>6085.3</v>
      </c>
    </row>
    <row r="42" spans="1:19" ht="38.25" x14ac:dyDescent="0.25">
      <c r="A42" s="51" t="s">
        <v>88</v>
      </c>
      <c r="B42" s="87" t="s">
        <v>97</v>
      </c>
      <c r="C42" s="88" t="s">
        <v>103</v>
      </c>
      <c r="D42" s="64">
        <v>4504.07</v>
      </c>
      <c r="E42" s="89">
        <v>2</v>
      </c>
      <c r="F42" s="55"/>
      <c r="G42" s="12"/>
      <c r="H42" s="20"/>
      <c r="I42" s="54"/>
      <c r="J42" s="57">
        <f t="shared" si="35"/>
        <v>0</v>
      </c>
      <c r="K42" s="25">
        <f t="shared" si="36"/>
        <v>2</v>
      </c>
      <c r="L42" s="9">
        <f t="shared" si="41"/>
        <v>9008.14</v>
      </c>
      <c r="M42" s="9">
        <f t="shared" si="42"/>
        <v>0</v>
      </c>
      <c r="N42" s="90">
        <f t="shared" si="43"/>
        <v>0</v>
      </c>
      <c r="O42" s="9">
        <f t="shared" si="44"/>
        <v>0</v>
      </c>
      <c r="P42" s="58">
        <f t="shared" si="45"/>
        <v>9008.14</v>
      </c>
    </row>
    <row r="43" spans="1:19" x14ac:dyDescent="0.25">
      <c r="A43" s="51" t="s">
        <v>89</v>
      </c>
      <c r="B43" s="87" t="s">
        <v>98</v>
      </c>
      <c r="C43" s="88" t="s">
        <v>102</v>
      </c>
      <c r="D43" s="64">
        <v>149.9</v>
      </c>
      <c r="E43" s="89">
        <v>3.39</v>
      </c>
      <c r="F43" s="55"/>
      <c r="G43" s="12"/>
      <c r="H43" s="20"/>
      <c r="I43" s="54"/>
      <c r="J43" s="57">
        <f t="shared" si="35"/>
        <v>0</v>
      </c>
      <c r="K43" s="25">
        <f t="shared" si="36"/>
        <v>3.39</v>
      </c>
      <c r="L43" s="9">
        <f t="shared" si="41"/>
        <v>508.16</v>
      </c>
      <c r="M43" s="9">
        <f t="shared" si="42"/>
        <v>0</v>
      </c>
      <c r="N43" s="90">
        <f t="shared" si="43"/>
        <v>0</v>
      </c>
      <c r="O43" s="9">
        <f t="shared" si="44"/>
        <v>0</v>
      </c>
      <c r="P43" s="58">
        <f t="shared" si="45"/>
        <v>508.16</v>
      </c>
    </row>
    <row r="44" spans="1:19" ht="50.25" customHeight="1" x14ac:dyDescent="0.25">
      <c r="A44" s="51" t="s">
        <v>90</v>
      </c>
      <c r="B44" s="87" t="s">
        <v>99</v>
      </c>
      <c r="C44" s="88" t="s">
        <v>41</v>
      </c>
      <c r="D44" s="64">
        <v>96.5</v>
      </c>
      <c r="E44" s="89">
        <v>7</v>
      </c>
      <c r="F44" s="55"/>
      <c r="G44" s="12"/>
      <c r="H44" s="20"/>
      <c r="I44" s="54"/>
      <c r="J44" s="57">
        <f t="shared" si="35"/>
        <v>0</v>
      </c>
      <c r="K44" s="25">
        <f t="shared" si="36"/>
        <v>7</v>
      </c>
      <c r="L44" s="9">
        <f t="shared" si="41"/>
        <v>675.5</v>
      </c>
      <c r="M44" s="9">
        <f t="shared" si="42"/>
        <v>0</v>
      </c>
      <c r="N44" s="90">
        <f t="shared" si="43"/>
        <v>0</v>
      </c>
      <c r="O44" s="9">
        <f t="shared" si="44"/>
        <v>0</v>
      </c>
      <c r="P44" s="58">
        <f t="shared" si="45"/>
        <v>675.5</v>
      </c>
    </row>
    <row r="45" spans="1:19" ht="51" x14ac:dyDescent="0.25">
      <c r="A45" s="51" t="s">
        <v>91</v>
      </c>
      <c r="B45" s="87" t="s">
        <v>100</v>
      </c>
      <c r="C45" s="88" t="s">
        <v>41</v>
      </c>
      <c r="D45" s="64">
        <v>413.96</v>
      </c>
      <c r="E45" s="89">
        <v>22.95</v>
      </c>
      <c r="F45" s="55"/>
      <c r="G45" s="12"/>
      <c r="H45" s="20"/>
      <c r="I45" s="54"/>
      <c r="J45" s="57">
        <f t="shared" si="35"/>
        <v>0</v>
      </c>
      <c r="K45" s="25">
        <f t="shared" si="36"/>
        <v>22.95</v>
      </c>
      <c r="L45" s="9">
        <f t="shared" si="41"/>
        <v>9500.3799999999992</v>
      </c>
      <c r="M45" s="9">
        <f t="shared" si="42"/>
        <v>0</v>
      </c>
      <c r="N45" s="90">
        <f t="shared" si="43"/>
        <v>0</v>
      </c>
      <c r="O45" s="9">
        <f t="shared" si="44"/>
        <v>0</v>
      </c>
      <c r="P45" s="58">
        <f t="shared" si="45"/>
        <v>9500.3799999999992</v>
      </c>
    </row>
    <row r="46" spans="1:19" ht="51" x14ac:dyDescent="0.25">
      <c r="A46" s="51" t="s">
        <v>92</v>
      </c>
      <c r="B46" s="87" t="s">
        <v>101</v>
      </c>
      <c r="C46" s="88" t="s">
        <v>102</v>
      </c>
      <c r="D46" s="64">
        <v>14.75</v>
      </c>
      <c r="E46" s="89">
        <v>51.09</v>
      </c>
      <c r="F46" s="55"/>
      <c r="G46" s="12"/>
      <c r="H46" s="20"/>
      <c r="I46" s="54"/>
      <c r="J46" s="57">
        <f t="shared" si="35"/>
        <v>0</v>
      </c>
      <c r="K46" s="25">
        <f t="shared" si="36"/>
        <v>51.09</v>
      </c>
      <c r="L46" s="9">
        <f t="shared" si="41"/>
        <v>753.58</v>
      </c>
      <c r="M46" s="9">
        <f t="shared" si="42"/>
        <v>0</v>
      </c>
      <c r="N46" s="90">
        <f t="shared" si="43"/>
        <v>0</v>
      </c>
      <c r="O46" s="9">
        <f t="shared" si="44"/>
        <v>0</v>
      </c>
      <c r="P46" s="58">
        <f t="shared" si="45"/>
        <v>753.58</v>
      </c>
    </row>
    <row r="47" spans="1:19" x14ac:dyDescent="0.25">
      <c r="A47" s="51"/>
      <c r="B47" s="87"/>
      <c r="C47" s="88"/>
      <c r="D47" s="86"/>
      <c r="E47" s="89"/>
      <c r="F47" s="55"/>
      <c r="G47" s="12"/>
      <c r="H47" s="20"/>
      <c r="I47" s="54"/>
      <c r="J47" s="57"/>
      <c r="K47" s="25"/>
      <c r="L47" s="11">
        <f>SUM(L38:L46)</f>
        <v>29499.380000000005</v>
      </c>
      <c r="M47" s="11">
        <f>SUM(M39:M46)</f>
        <v>0</v>
      </c>
      <c r="N47" s="65">
        <f>SUM(N39:N46)</f>
        <v>0</v>
      </c>
      <c r="O47" s="11">
        <f>SUM(O39:O46)</f>
        <v>0</v>
      </c>
      <c r="P47" s="58"/>
    </row>
    <row r="48" spans="1:19" x14ac:dyDescent="0.25">
      <c r="A48" s="161"/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3"/>
      <c r="S48" s="78"/>
    </row>
    <row r="49" spans="1:19" x14ac:dyDescent="0.25">
      <c r="A49" s="164" t="s">
        <v>14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6"/>
      <c r="L49" s="61">
        <f>SUM(L47,L36,L30,L21,L17)</f>
        <v>326200.00000000006</v>
      </c>
      <c r="M49" s="61">
        <f t="shared" ref="M49:O49" si="46">SUM(M47,M36,M30,M21,M17)</f>
        <v>0</v>
      </c>
      <c r="N49" s="61">
        <f t="shared" si="46"/>
        <v>119799.86</v>
      </c>
      <c r="O49" s="61">
        <f t="shared" si="46"/>
        <v>119799.86</v>
      </c>
      <c r="P49" s="61">
        <f>SUM(P37,P31,P22,P18,P14)</f>
        <v>206400.13999999998</v>
      </c>
    </row>
    <row r="50" spans="1:19" x14ac:dyDescent="0.25">
      <c r="N50" s="13">
        <f>ROUND(N49/L49,4)</f>
        <v>0.36730000000000002</v>
      </c>
      <c r="O50" s="13">
        <f>ROUND(O49/L49,4)</f>
        <v>0.36730000000000002</v>
      </c>
      <c r="R50" s="78"/>
      <c r="S50" s="78">
        <f>L49*0.005</f>
        <v>1631.0000000000002</v>
      </c>
    </row>
    <row r="51" spans="1:19" x14ac:dyDescent="0.25">
      <c r="N51" s="14"/>
    </row>
    <row r="52" spans="1:19" x14ac:dyDescent="0.25">
      <c r="B52" s="37"/>
      <c r="C52" s="37"/>
      <c r="D52" s="37"/>
      <c r="Q52">
        <v>73.319999999999993</v>
      </c>
    </row>
    <row r="53" spans="1:19" x14ac:dyDescent="0.25">
      <c r="B53" s="37"/>
      <c r="C53" s="37"/>
      <c r="D53" s="37"/>
    </row>
    <row r="54" spans="1:19" x14ac:dyDescent="0.25">
      <c r="B54" s="37"/>
      <c r="C54" s="37"/>
      <c r="D54" s="37"/>
    </row>
    <row r="55" spans="1:19" x14ac:dyDescent="0.25">
      <c r="B55" s="37"/>
      <c r="C55" s="37"/>
      <c r="D55" s="37"/>
    </row>
    <row r="56" spans="1:19" x14ac:dyDescent="0.25">
      <c r="B56" s="37"/>
      <c r="C56" s="37"/>
      <c r="D56" s="37"/>
    </row>
    <row r="57" spans="1:19" x14ac:dyDescent="0.25">
      <c r="B57" s="37"/>
      <c r="C57" s="37"/>
      <c r="D57" s="37"/>
    </row>
    <row r="58" spans="1:19" x14ac:dyDescent="0.25">
      <c r="B58" s="37"/>
      <c r="C58" s="37"/>
      <c r="D58" s="37"/>
    </row>
    <row r="59" spans="1:19" x14ac:dyDescent="0.25">
      <c r="B59" s="37"/>
      <c r="C59" s="37"/>
      <c r="D59" s="37"/>
    </row>
    <row r="60" spans="1:19" x14ac:dyDescent="0.25">
      <c r="B60" s="37"/>
      <c r="C60" s="37"/>
      <c r="D60" s="37"/>
    </row>
    <row r="61" spans="1:19" x14ac:dyDescent="0.25">
      <c r="B61" s="39" t="s">
        <v>31</v>
      </c>
      <c r="C61" s="36"/>
      <c r="D61" s="159" t="s">
        <v>32</v>
      </c>
      <c r="E61" s="159"/>
      <c r="F61" s="159"/>
      <c r="G61" s="159"/>
      <c r="H61" s="159"/>
      <c r="I61" s="159"/>
      <c r="L61" s="154" t="s">
        <v>52</v>
      </c>
      <c r="M61" s="154"/>
      <c r="N61" s="155"/>
      <c r="O61" s="155"/>
      <c r="P61" s="155"/>
    </row>
    <row r="62" spans="1:19" ht="42.75" customHeight="1" x14ac:dyDescent="0.25">
      <c r="D62" s="38"/>
      <c r="E62" s="158" t="s">
        <v>33</v>
      </c>
      <c r="F62" s="158"/>
      <c r="G62" s="158"/>
      <c r="H62" s="38"/>
      <c r="L62" s="156" t="s">
        <v>34</v>
      </c>
      <c r="M62" s="156"/>
      <c r="N62" s="157"/>
      <c r="O62" s="157"/>
      <c r="P62" s="157"/>
    </row>
    <row r="65" spans="15:15" x14ac:dyDescent="0.25">
      <c r="O65">
        <v>527556.01</v>
      </c>
    </row>
    <row r="66" spans="15:15" x14ac:dyDescent="0.25">
      <c r="O66" s="78">
        <f>O65-O49</f>
        <v>407756.15</v>
      </c>
    </row>
  </sheetData>
  <mergeCells count="41">
    <mergeCell ref="E5:G5"/>
    <mergeCell ref="K9:K12"/>
    <mergeCell ref="L61:P61"/>
    <mergeCell ref="L62:P62"/>
    <mergeCell ref="E62:G62"/>
    <mergeCell ref="D61:I61"/>
    <mergeCell ref="M10:M12"/>
    <mergeCell ref="A48:P48"/>
    <mergeCell ref="A49:K49"/>
    <mergeCell ref="A1:B2"/>
    <mergeCell ref="B9:B12"/>
    <mergeCell ref="A9:A12"/>
    <mergeCell ref="C1:I2"/>
    <mergeCell ref="J1:P1"/>
    <mergeCell ref="J2:P2"/>
    <mergeCell ref="K6:L6"/>
    <mergeCell ref="K7:N7"/>
    <mergeCell ref="O7:P7"/>
    <mergeCell ref="O6:P6"/>
    <mergeCell ref="P9:P12"/>
    <mergeCell ref="N10:N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P3"/>
    <mergeCell ref="K4:L4"/>
    <mergeCell ref="O8:P8"/>
    <mergeCell ref="K5:L5"/>
    <mergeCell ref="K8:L8"/>
    <mergeCell ref="O10:O12"/>
    <mergeCell ref="L10:L12"/>
    <mergeCell ref="I10:I12"/>
    <mergeCell ref="C5:D5"/>
    <mergeCell ref="J10:J12"/>
  </mergeCells>
  <pageMargins left="0.51181102362204722" right="0.51181102362204722" top="0.78740157480314965" bottom="0.78740157480314965" header="0.31496062992125984" footer="0.31496062992125984"/>
  <pageSetup paperSize="9" scale="60" fitToHeight="0" orientation="landscape" r:id="rId1"/>
  <headerFooter>
    <oddHeader>&amp;RBM01 - PLANILHA ORÇAMENTÁRIA DA PAVIMENTAÇÃO</oddHead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BM 1</vt:lpstr>
      <vt:lpstr>'BM 1'!Area_de_impressao</vt:lpstr>
      <vt:lpstr>'BM 1'!Titulos_de_impressao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2026-04-22T15:43:25Z</cp:lastPrinted>
  <dcterms:created xsi:type="dcterms:W3CDTF">2019-12-12T02:05:48Z</dcterms:created>
  <dcterms:modified xsi:type="dcterms:W3CDTF">2026-04-24T14:28:59Z</dcterms:modified>
</cp:coreProperties>
</file>