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QUIVOS_OBRAS_ITABAIANA\03_OBRAS 2019\03_UBS BREJINHO\BOLETINS DE MEDIÇÃO\BM_05\"/>
    </mc:Choice>
  </mc:AlternateContent>
  <xr:revisionPtr revIDLastSave="0" documentId="13_ncr:1_{3F4CB61D-6BC4-45DD-AB92-3C538900DF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M 05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05'!$A$1:$O$196</definedName>
    <definedName name="_xlnm.Print_Area" localSheetId="1">'MEMORIA DE CALCULO'!$A$1:$M$355</definedName>
    <definedName name="_xlnm.Print_Area" localSheetId="2">'RELATÓRIO FOTOGRÁFICO'!$A$1:$M$79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" i="1" l="1"/>
  <c r="S5" i="1"/>
  <c r="T5" i="1"/>
  <c r="T6" i="1" s="1"/>
  <c r="H338" i="3" l="1"/>
  <c r="H339" i="3"/>
  <c r="H337" i="3"/>
  <c r="H336" i="3"/>
  <c r="H335" i="3"/>
  <c r="H334" i="3"/>
  <c r="H333" i="3"/>
  <c r="H332" i="3"/>
  <c r="B340" i="3" s="1"/>
  <c r="H328" i="3"/>
  <c r="H327" i="3"/>
  <c r="H326" i="3"/>
  <c r="H325" i="3"/>
  <c r="H324" i="3"/>
  <c r="H323" i="3"/>
  <c r="H322" i="3"/>
  <c r="H321" i="3"/>
  <c r="H320" i="3"/>
  <c r="H319" i="3"/>
  <c r="H318" i="3"/>
  <c r="H317" i="3"/>
  <c r="H305" i="3"/>
  <c r="H304" i="3"/>
  <c r="H303" i="3"/>
  <c r="H302" i="3"/>
  <c r="H301" i="3"/>
  <c r="H278" i="3"/>
  <c r="H279" i="3"/>
  <c r="H280" i="3"/>
  <c r="H281" i="3"/>
  <c r="H282" i="3"/>
  <c r="H289" i="3"/>
  <c r="H290" i="3"/>
  <c r="H285" i="3"/>
  <c r="H286" i="3"/>
  <c r="H287" i="3"/>
  <c r="H288" i="3"/>
  <c r="H300" i="3"/>
  <c r="H299" i="3"/>
  <c r="H298" i="3"/>
  <c r="H297" i="3"/>
  <c r="H296" i="3"/>
  <c r="H295" i="3"/>
  <c r="H294" i="3"/>
  <c r="H284" i="3"/>
  <c r="H283" i="3"/>
  <c r="H277" i="3"/>
  <c r="H276" i="3"/>
  <c r="H239" i="3"/>
  <c r="H240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12" i="3"/>
  <c r="H171" i="3"/>
  <c r="H172" i="3"/>
  <c r="H196" i="3"/>
  <c r="H195" i="3"/>
  <c r="F131" i="3"/>
  <c r="F130" i="3"/>
  <c r="F129" i="3"/>
  <c r="F105" i="3"/>
  <c r="F104" i="3"/>
  <c r="F89" i="3"/>
  <c r="F90" i="3"/>
  <c r="F91" i="3"/>
  <c r="F92" i="3"/>
  <c r="F93" i="3"/>
  <c r="F88" i="3"/>
  <c r="F87" i="3"/>
  <c r="F76" i="3"/>
  <c r="J78" i="3" s="1"/>
  <c r="J81" i="3" s="1"/>
  <c r="J82" i="3" s="1"/>
  <c r="B51" i="3"/>
  <c r="B329" i="3" l="1"/>
  <c r="J343" i="3" s="1"/>
  <c r="J346" i="3" s="1"/>
  <c r="B306" i="3"/>
  <c r="B291" i="3"/>
  <c r="J308" i="3" s="1"/>
  <c r="J311" i="3" s="1"/>
  <c r="J133" i="3"/>
  <c r="J136" i="3" s="1"/>
  <c r="J137" i="3" s="1"/>
  <c r="J107" i="3"/>
  <c r="J111" i="3" s="1"/>
  <c r="J110" i="3" s="1"/>
  <c r="J95" i="3"/>
  <c r="J99" i="3" s="1"/>
  <c r="J98" i="3" s="1"/>
  <c r="J74" i="1"/>
  <c r="J73" i="1"/>
  <c r="J347" i="3" l="1"/>
  <c r="H146" i="3"/>
  <c r="J56" i="1" l="1"/>
  <c r="B22" i="3"/>
  <c r="J36" i="1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44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70" i="3"/>
  <c r="H145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J40" i="3"/>
  <c r="J43" i="3" s="1"/>
  <c r="J44" i="3" s="1"/>
  <c r="B24" i="3"/>
  <c r="B263" i="3" l="1"/>
  <c r="J42" i="1"/>
  <c r="J46" i="1"/>
  <c r="F118" i="3" l="1"/>
  <c r="F117" i="3"/>
  <c r="F116" i="3"/>
  <c r="F63" i="3"/>
  <c r="F64" i="3"/>
  <c r="F65" i="3"/>
  <c r="F62" i="3"/>
  <c r="J120" i="3" l="1"/>
  <c r="J124" i="3" s="1"/>
  <c r="J123" i="3" s="1"/>
  <c r="J67" i="3"/>
  <c r="J70" i="3" s="1"/>
  <c r="J71" i="3" s="1"/>
  <c r="J21" i="1" l="1"/>
  <c r="K81" i="1" l="1"/>
  <c r="K91" i="1"/>
  <c r="J23" i="1" l="1"/>
  <c r="J22" i="1"/>
  <c r="J53" i="1"/>
  <c r="J37" i="1"/>
  <c r="J38" i="1"/>
  <c r="J39" i="1"/>
  <c r="J35" i="1"/>
  <c r="J34" i="1"/>
  <c r="J20" i="1"/>
  <c r="J53" i="3" l="1"/>
  <c r="J56" i="3" s="1"/>
  <c r="J57" i="3" s="1"/>
  <c r="K39" i="1" l="1"/>
  <c r="K38" i="1"/>
  <c r="K37" i="1"/>
  <c r="K36" i="1"/>
  <c r="J26" i="1" l="1"/>
  <c r="L34" i="1"/>
  <c r="J312" i="3" l="1"/>
  <c r="H212" i="3"/>
  <c r="B241" i="3" s="1"/>
  <c r="H176" i="3"/>
  <c r="H144" i="3"/>
  <c r="B173" i="3" s="1"/>
  <c r="J27" i="3"/>
  <c r="J31" i="3" s="1"/>
  <c r="J30" i="3" s="1"/>
  <c r="A2" i="3"/>
  <c r="B265" i="3" l="1"/>
  <c r="F265" i="3" s="1"/>
  <c r="J267" i="3" s="1"/>
  <c r="J199" i="3"/>
  <c r="J202" i="3" s="1"/>
  <c r="J203" i="3" s="1"/>
  <c r="J270" i="3" l="1"/>
  <c r="J271" i="3" s="1"/>
  <c r="M189" i="1"/>
  <c r="L189" i="1"/>
  <c r="J189" i="1"/>
  <c r="M188" i="1"/>
  <c r="L188" i="1"/>
  <c r="J188" i="1"/>
  <c r="M187" i="1"/>
  <c r="L187" i="1"/>
  <c r="J187" i="1"/>
  <c r="M186" i="1"/>
  <c r="L186" i="1"/>
  <c r="J186" i="1"/>
  <c r="M185" i="1"/>
  <c r="L185" i="1"/>
  <c r="J185" i="1"/>
  <c r="M182" i="1"/>
  <c r="M183" i="1" s="1"/>
  <c r="L182" i="1"/>
  <c r="J182" i="1"/>
  <c r="M179" i="1"/>
  <c r="M180" i="1" s="1"/>
  <c r="L179" i="1"/>
  <c r="J179" i="1"/>
  <c r="M176" i="1"/>
  <c r="L176" i="1"/>
  <c r="J176" i="1"/>
  <c r="M175" i="1"/>
  <c r="L175" i="1"/>
  <c r="J175" i="1"/>
  <c r="M174" i="1"/>
  <c r="L174" i="1"/>
  <c r="J174" i="1"/>
  <c r="M172" i="1"/>
  <c r="L172" i="1"/>
  <c r="J172" i="1"/>
  <c r="M171" i="1"/>
  <c r="L171" i="1"/>
  <c r="J171" i="1"/>
  <c r="M170" i="1"/>
  <c r="L170" i="1"/>
  <c r="J170" i="1"/>
  <c r="M169" i="1"/>
  <c r="L169" i="1"/>
  <c r="J169" i="1"/>
  <c r="M167" i="1"/>
  <c r="L167" i="1"/>
  <c r="J167" i="1"/>
  <c r="M166" i="1"/>
  <c r="L166" i="1"/>
  <c r="J166" i="1"/>
  <c r="M165" i="1"/>
  <c r="L165" i="1"/>
  <c r="J165" i="1"/>
  <c r="M164" i="1"/>
  <c r="L164" i="1"/>
  <c r="J164" i="1"/>
  <c r="M163" i="1"/>
  <c r="L163" i="1"/>
  <c r="J163" i="1"/>
  <c r="M162" i="1"/>
  <c r="L162" i="1"/>
  <c r="J162" i="1"/>
  <c r="M161" i="1"/>
  <c r="L161" i="1"/>
  <c r="J161" i="1"/>
  <c r="M160" i="1"/>
  <c r="L160" i="1"/>
  <c r="J160" i="1"/>
  <c r="M158" i="1"/>
  <c r="L158" i="1"/>
  <c r="J158" i="1"/>
  <c r="M157" i="1"/>
  <c r="L157" i="1"/>
  <c r="J157" i="1"/>
  <c r="M156" i="1"/>
  <c r="L156" i="1"/>
  <c r="J156" i="1"/>
  <c r="M154" i="1"/>
  <c r="L154" i="1"/>
  <c r="J154" i="1"/>
  <c r="M153" i="1"/>
  <c r="L153" i="1"/>
  <c r="J153" i="1"/>
  <c r="M152" i="1"/>
  <c r="L152" i="1"/>
  <c r="J152" i="1"/>
  <c r="M151" i="1"/>
  <c r="L151" i="1"/>
  <c r="J151" i="1"/>
  <c r="M150" i="1"/>
  <c r="L150" i="1"/>
  <c r="J150" i="1"/>
  <c r="M149" i="1"/>
  <c r="L149" i="1"/>
  <c r="J149" i="1"/>
  <c r="M148" i="1"/>
  <c r="L148" i="1"/>
  <c r="J148" i="1"/>
  <c r="M147" i="1"/>
  <c r="L147" i="1"/>
  <c r="J147" i="1"/>
  <c r="M146" i="1"/>
  <c r="L146" i="1"/>
  <c r="J146" i="1"/>
  <c r="M145" i="1"/>
  <c r="L145" i="1"/>
  <c r="J145" i="1"/>
  <c r="M144" i="1"/>
  <c r="L144" i="1"/>
  <c r="J144" i="1"/>
  <c r="M143" i="1"/>
  <c r="L143" i="1"/>
  <c r="J143" i="1"/>
  <c r="M142" i="1"/>
  <c r="L142" i="1"/>
  <c r="J142" i="1"/>
  <c r="M141" i="1"/>
  <c r="L141" i="1"/>
  <c r="J141" i="1"/>
  <c r="M140" i="1"/>
  <c r="L140" i="1"/>
  <c r="J140" i="1"/>
  <c r="M139" i="1"/>
  <c r="L139" i="1"/>
  <c r="J139" i="1"/>
  <c r="M135" i="1"/>
  <c r="L135" i="1"/>
  <c r="J135" i="1"/>
  <c r="M134" i="1"/>
  <c r="L134" i="1"/>
  <c r="J134" i="1"/>
  <c r="M133" i="1"/>
  <c r="L133" i="1"/>
  <c r="J133" i="1"/>
  <c r="M131" i="1"/>
  <c r="L131" i="1"/>
  <c r="J131" i="1"/>
  <c r="M130" i="1"/>
  <c r="L130" i="1"/>
  <c r="J130" i="1"/>
  <c r="M129" i="1"/>
  <c r="L129" i="1"/>
  <c r="J129" i="1"/>
  <c r="M128" i="1"/>
  <c r="L128" i="1"/>
  <c r="J128" i="1"/>
  <c r="M127" i="1"/>
  <c r="L127" i="1"/>
  <c r="J127" i="1"/>
  <c r="M126" i="1"/>
  <c r="L126" i="1"/>
  <c r="J126" i="1"/>
  <c r="M125" i="1"/>
  <c r="L125" i="1"/>
  <c r="J125" i="1"/>
  <c r="M124" i="1"/>
  <c r="L124" i="1"/>
  <c r="J124" i="1"/>
  <c r="M123" i="1"/>
  <c r="L123" i="1"/>
  <c r="J123" i="1"/>
  <c r="M122" i="1"/>
  <c r="L122" i="1"/>
  <c r="J122" i="1"/>
  <c r="M121" i="1"/>
  <c r="L121" i="1"/>
  <c r="J121" i="1"/>
  <c r="M120" i="1"/>
  <c r="L120" i="1"/>
  <c r="J120" i="1"/>
  <c r="M119" i="1"/>
  <c r="L119" i="1"/>
  <c r="J119" i="1"/>
  <c r="M118" i="1"/>
  <c r="L118" i="1"/>
  <c r="J118" i="1"/>
  <c r="M117" i="1"/>
  <c r="L117" i="1"/>
  <c r="J117" i="1"/>
  <c r="M116" i="1"/>
  <c r="L116" i="1"/>
  <c r="J116" i="1"/>
  <c r="M115" i="1"/>
  <c r="L115" i="1"/>
  <c r="J115" i="1"/>
  <c r="M112" i="1"/>
  <c r="L112" i="1"/>
  <c r="J112" i="1"/>
  <c r="M111" i="1"/>
  <c r="L111" i="1"/>
  <c r="J111" i="1"/>
  <c r="M110" i="1"/>
  <c r="L110" i="1"/>
  <c r="J110" i="1"/>
  <c r="M108" i="1"/>
  <c r="L108" i="1"/>
  <c r="J108" i="1"/>
  <c r="M107" i="1"/>
  <c r="L107" i="1"/>
  <c r="J107" i="1"/>
  <c r="M106" i="1"/>
  <c r="L106" i="1"/>
  <c r="J106" i="1"/>
  <c r="M105" i="1"/>
  <c r="L105" i="1"/>
  <c r="J105" i="1"/>
  <c r="M104" i="1"/>
  <c r="L104" i="1"/>
  <c r="J104" i="1"/>
  <c r="M103" i="1"/>
  <c r="L103" i="1"/>
  <c r="J103" i="1"/>
  <c r="M101" i="1"/>
  <c r="L101" i="1"/>
  <c r="J101" i="1"/>
  <c r="M100" i="1"/>
  <c r="L100" i="1"/>
  <c r="J100" i="1"/>
  <c r="M99" i="1"/>
  <c r="L99" i="1"/>
  <c r="J99" i="1"/>
  <c r="M98" i="1"/>
  <c r="L98" i="1"/>
  <c r="J98" i="1"/>
  <c r="M97" i="1"/>
  <c r="L97" i="1"/>
  <c r="J97" i="1"/>
  <c r="M96" i="1"/>
  <c r="L96" i="1"/>
  <c r="J96" i="1"/>
  <c r="M95" i="1"/>
  <c r="L95" i="1"/>
  <c r="J95" i="1"/>
  <c r="M91" i="1"/>
  <c r="L91" i="1"/>
  <c r="M90" i="1"/>
  <c r="L90" i="1"/>
  <c r="J90" i="1"/>
  <c r="M89" i="1"/>
  <c r="L89" i="1"/>
  <c r="J89" i="1"/>
  <c r="M87" i="1"/>
  <c r="L87" i="1"/>
  <c r="J87" i="1"/>
  <c r="M86" i="1"/>
  <c r="L86" i="1"/>
  <c r="J86" i="1"/>
  <c r="M85" i="1"/>
  <c r="L85" i="1"/>
  <c r="J85" i="1"/>
  <c r="M84" i="1"/>
  <c r="L84" i="1"/>
  <c r="J84" i="1"/>
  <c r="M83" i="1"/>
  <c r="L83" i="1"/>
  <c r="J83" i="1"/>
  <c r="M81" i="1"/>
  <c r="L81" i="1"/>
  <c r="M80" i="1"/>
  <c r="L80" i="1"/>
  <c r="J80" i="1"/>
  <c r="M79" i="1"/>
  <c r="L79" i="1"/>
  <c r="J79" i="1"/>
  <c r="M78" i="1"/>
  <c r="L78" i="1"/>
  <c r="J78" i="1"/>
  <c r="M77" i="1"/>
  <c r="L77" i="1"/>
  <c r="J77" i="1"/>
  <c r="M76" i="1"/>
  <c r="L76" i="1"/>
  <c r="J76" i="1"/>
  <c r="M75" i="1"/>
  <c r="L75" i="1"/>
  <c r="J75" i="1"/>
  <c r="M74" i="1"/>
  <c r="L74" i="1"/>
  <c r="M73" i="1"/>
  <c r="L73" i="1"/>
  <c r="M69" i="1"/>
  <c r="L69" i="1"/>
  <c r="J69" i="1"/>
  <c r="M68" i="1"/>
  <c r="L68" i="1"/>
  <c r="J68" i="1"/>
  <c r="M67" i="1"/>
  <c r="L67" i="1"/>
  <c r="J67" i="1"/>
  <c r="M66" i="1"/>
  <c r="L66" i="1"/>
  <c r="J66" i="1"/>
  <c r="M65" i="1"/>
  <c r="L65" i="1"/>
  <c r="J65" i="1"/>
  <c r="M64" i="1"/>
  <c r="L64" i="1"/>
  <c r="J64" i="1"/>
  <c r="M63" i="1"/>
  <c r="L63" i="1"/>
  <c r="J63" i="1"/>
  <c r="M62" i="1"/>
  <c r="L62" i="1"/>
  <c r="J62" i="1"/>
  <c r="M61" i="1"/>
  <c r="L61" i="1"/>
  <c r="J61" i="1"/>
  <c r="M60" i="1"/>
  <c r="L60" i="1"/>
  <c r="J60" i="1"/>
  <c r="M57" i="1"/>
  <c r="L57" i="1"/>
  <c r="J57" i="1"/>
  <c r="M56" i="1"/>
  <c r="L56" i="1"/>
  <c r="M53" i="1"/>
  <c r="M54" i="1" s="1"/>
  <c r="L53" i="1"/>
  <c r="L54" i="1" s="1"/>
  <c r="M50" i="1"/>
  <c r="L50" i="1"/>
  <c r="J50" i="1"/>
  <c r="M49" i="1"/>
  <c r="L49" i="1"/>
  <c r="J49" i="1"/>
  <c r="M48" i="1"/>
  <c r="L48" i="1"/>
  <c r="J48" i="1"/>
  <c r="M47" i="1"/>
  <c r="L47" i="1"/>
  <c r="J47" i="1"/>
  <c r="M46" i="1"/>
  <c r="L46" i="1"/>
  <c r="M45" i="1"/>
  <c r="L45" i="1"/>
  <c r="J45" i="1"/>
  <c r="M44" i="1"/>
  <c r="L44" i="1"/>
  <c r="J44" i="1"/>
  <c r="M43" i="1"/>
  <c r="L43" i="1"/>
  <c r="J43" i="1"/>
  <c r="M42" i="1"/>
  <c r="L42" i="1"/>
  <c r="M41" i="1"/>
  <c r="L41" i="1"/>
  <c r="J41" i="1"/>
  <c r="M40" i="1"/>
  <c r="L40" i="1"/>
  <c r="J40" i="1"/>
  <c r="M39" i="1"/>
  <c r="L39" i="1"/>
  <c r="N39" i="1"/>
  <c r="O39" i="1" s="1"/>
  <c r="M38" i="1"/>
  <c r="L38" i="1"/>
  <c r="L51" i="1" s="1"/>
  <c r="N38" i="1"/>
  <c r="M37" i="1"/>
  <c r="L37" i="1"/>
  <c r="N37" i="1"/>
  <c r="M36" i="1"/>
  <c r="L36" i="1"/>
  <c r="N36" i="1"/>
  <c r="M35" i="1"/>
  <c r="L35" i="1"/>
  <c r="M34" i="1"/>
  <c r="M31" i="1"/>
  <c r="L31" i="1"/>
  <c r="J31" i="1"/>
  <c r="N31" i="1" s="1"/>
  <c r="M30" i="1"/>
  <c r="L30" i="1"/>
  <c r="J30" i="1"/>
  <c r="N30" i="1" s="1"/>
  <c r="M29" i="1"/>
  <c r="L29" i="1"/>
  <c r="J29" i="1"/>
  <c r="N29" i="1" s="1"/>
  <c r="M28" i="1"/>
  <c r="L28" i="1"/>
  <c r="J28" i="1"/>
  <c r="N28" i="1" s="1"/>
  <c r="M27" i="1"/>
  <c r="L27" i="1"/>
  <c r="J27" i="1"/>
  <c r="N27" i="1" s="1"/>
  <c r="M26" i="1"/>
  <c r="L26" i="1"/>
  <c r="N26" i="1"/>
  <c r="M23" i="1"/>
  <c r="L23" i="1"/>
  <c r="N23" i="1"/>
  <c r="M22" i="1"/>
  <c r="L22" i="1"/>
  <c r="N22" i="1"/>
  <c r="O22" i="1" s="1"/>
  <c r="M21" i="1"/>
  <c r="L21" i="1"/>
  <c r="N21" i="1"/>
  <c r="O21" i="1" s="1"/>
  <c r="M20" i="1"/>
  <c r="L20" i="1"/>
  <c r="M17" i="1"/>
  <c r="L17" i="1"/>
  <c r="J17" i="1"/>
  <c r="N17" i="1" s="1"/>
  <c r="M16" i="1"/>
  <c r="L16" i="1"/>
  <c r="J16" i="1"/>
  <c r="N16" i="1" s="1"/>
  <c r="M15" i="1"/>
  <c r="L15" i="1"/>
  <c r="J15" i="1"/>
  <c r="N15" i="1" s="1"/>
  <c r="M14" i="1" l="1"/>
  <c r="O38" i="1"/>
  <c r="O36" i="1"/>
  <c r="O29" i="1"/>
  <c r="O26" i="1"/>
  <c r="N104" i="1"/>
  <c r="O104" i="1" s="1"/>
  <c r="K104" i="1"/>
  <c r="N131" i="1"/>
  <c r="O131" i="1" s="1"/>
  <c r="K131" i="1"/>
  <c r="N143" i="1"/>
  <c r="O143" i="1" s="1"/>
  <c r="K143" i="1"/>
  <c r="N151" i="1"/>
  <c r="O151" i="1" s="1"/>
  <c r="K151" i="1"/>
  <c r="N185" i="1"/>
  <c r="O185" i="1" s="1"/>
  <c r="K185" i="1"/>
  <c r="N43" i="1"/>
  <c r="O43" i="1" s="1"/>
  <c r="K43" i="1"/>
  <c r="N68" i="1"/>
  <c r="O68" i="1" s="1"/>
  <c r="K68" i="1"/>
  <c r="N77" i="1"/>
  <c r="O77" i="1" s="1"/>
  <c r="K77" i="1"/>
  <c r="N86" i="1"/>
  <c r="O86" i="1" s="1"/>
  <c r="K86" i="1"/>
  <c r="L113" i="1"/>
  <c r="N164" i="1"/>
  <c r="O164" i="1" s="1"/>
  <c r="K164" i="1"/>
  <c r="N188" i="1"/>
  <c r="O188" i="1" s="1"/>
  <c r="K188" i="1"/>
  <c r="L32" i="1"/>
  <c r="O27" i="1"/>
  <c r="N63" i="1"/>
  <c r="O63" i="1" s="1"/>
  <c r="K63" i="1"/>
  <c r="N80" i="1"/>
  <c r="O80" i="1" s="1"/>
  <c r="K80" i="1"/>
  <c r="N90" i="1"/>
  <c r="O90" i="1" s="1"/>
  <c r="K90" i="1"/>
  <c r="N101" i="1"/>
  <c r="O101" i="1" s="1"/>
  <c r="K101" i="1"/>
  <c r="N111" i="1"/>
  <c r="O111" i="1" s="1"/>
  <c r="K111" i="1"/>
  <c r="N121" i="1"/>
  <c r="O121" i="1" s="1"/>
  <c r="K121" i="1"/>
  <c r="N129" i="1"/>
  <c r="O129" i="1" s="1"/>
  <c r="K129" i="1"/>
  <c r="N141" i="1"/>
  <c r="K141" i="1"/>
  <c r="N149" i="1"/>
  <c r="O149" i="1" s="1"/>
  <c r="K149" i="1"/>
  <c r="N158" i="1"/>
  <c r="O158" i="1" s="1"/>
  <c r="K158" i="1"/>
  <c r="N167" i="1"/>
  <c r="O167" i="1" s="1"/>
  <c r="K167" i="1"/>
  <c r="N179" i="1"/>
  <c r="N180" i="1" s="1"/>
  <c r="K179" i="1"/>
  <c r="N65" i="1"/>
  <c r="O65" i="1" s="1"/>
  <c r="K65" i="1"/>
  <c r="N83" i="1"/>
  <c r="O83" i="1" s="1"/>
  <c r="K83" i="1"/>
  <c r="N95" i="1"/>
  <c r="O95" i="1" s="1"/>
  <c r="K95" i="1"/>
  <c r="N115" i="1"/>
  <c r="O115" i="1" s="1"/>
  <c r="K115" i="1"/>
  <c r="N123" i="1"/>
  <c r="O123" i="1" s="1"/>
  <c r="K123" i="1"/>
  <c r="N161" i="1"/>
  <c r="O161" i="1" s="1"/>
  <c r="K161" i="1"/>
  <c r="N60" i="1"/>
  <c r="O60" i="1" s="1"/>
  <c r="K60" i="1"/>
  <c r="N98" i="1"/>
  <c r="O98" i="1" s="1"/>
  <c r="K98" i="1"/>
  <c r="N107" i="1"/>
  <c r="O107" i="1" s="1"/>
  <c r="K107" i="1"/>
  <c r="N118" i="1"/>
  <c r="O118" i="1" s="1"/>
  <c r="K118" i="1"/>
  <c r="N126" i="1"/>
  <c r="O126" i="1" s="1"/>
  <c r="K126" i="1"/>
  <c r="N135" i="1"/>
  <c r="O135" i="1" s="1"/>
  <c r="K135" i="1"/>
  <c r="N146" i="1"/>
  <c r="O146" i="1" s="1"/>
  <c r="K146" i="1"/>
  <c r="N154" i="1"/>
  <c r="O154" i="1" s="1"/>
  <c r="K154" i="1"/>
  <c r="N174" i="1"/>
  <c r="O174" i="1" s="1"/>
  <c r="K174" i="1"/>
  <c r="L18" i="1"/>
  <c r="L24" i="1"/>
  <c r="O23" i="1"/>
  <c r="O30" i="1"/>
  <c r="N41" i="1"/>
  <c r="O41" i="1" s="1"/>
  <c r="K41" i="1"/>
  <c r="N49" i="1"/>
  <c r="K49" i="1"/>
  <c r="M70" i="1"/>
  <c r="N66" i="1"/>
  <c r="O66" i="1" s="1"/>
  <c r="K66" i="1"/>
  <c r="N75" i="1"/>
  <c r="O75" i="1" s="1"/>
  <c r="K75" i="1"/>
  <c r="N84" i="1"/>
  <c r="O84" i="1" s="1"/>
  <c r="K84" i="1"/>
  <c r="N96" i="1"/>
  <c r="O96" i="1" s="1"/>
  <c r="K96" i="1"/>
  <c r="N105" i="1"/>
  <c r="O105" i="1" s="1"/>
  <c r="K105" i="1"/>
  <c r="N116" i="1"/>
  <c r="O116" i="1" s="1"/>
  <c r="K116" i="1"/>
  <c r="N124" i="1"/>
  <c r="O124" i="1" s="1"/>
  <c r="K124" i="1"/>
  <c r="N133" i="1"/>
  <c r="O133" i="1" s="1"/>
  <c r="K133" i="1"/>
  <c r="O141" i="1"/>
  <c r="N144" i="1"/>
  <c r="O144" i="1" s="1"/>
  <c r="K144" i="1"/>
  <c r="N152" i="1"/>
  <c r="O152" i="1" s="1"/>
  <c r="K152" i="1"/>
  <c r="N162" i="1"/>
  <c r="O162" i="1" s="1"/>
  <c r="K162" i="1"/>
  <c r="N171" i="1"/>
  <c r="O171" i="1" s="1"/>
  <c r="K171" i="1"/>
  <c r="L180" i="1"/>
  <c r="N186" i="1"/>
  <c r="O186" i="1" s="1"/>
  <c r="K186" i="1"/>
  <c r="N48" i="1"/>
  <c r="O48" i="1" s="1"/>
  <c r="K48" i="1"/>
  <c r="N170" i="1"/>
  <c r="O170" i="1" s="1"/>
  <c r="K170" i="1"/>
  <c r="N44" i="1"/>
  <c r="O44" i="1" s="1"/>
  <c r="K44" i="1"/>
  <c r="N175" i="1"/>
  <c r="O175" i="1" s="1"/>
  <c r="K175" i="1"/>
  <c r="N189" i="1"/>
  <c r="K189" i="1"/>
  <c r="N47" i="1"/>
  <c r="O47" i="1" s="1"/>
  <c r="K47" i="1"/>
  <c r="O81" i="1"/>
  <c r="O91" i="1"/>
  <c r="M113" i="1"/>
  <c r="N103" i="1"/>
  <c r="O103" i="1" s="1"/>
  <c r="K103" i="1"/>
  <c r="N112" i="1"/>
  <c r="O112" i="1" s="1"/>
  <c r="K112" i="1"/>
  <c r="N122" i="1"/>
  <c r="O122" i="1" s="1"/>
  <c r="K122" i="1"/>
  <c r="N130" i="1"/>
  <c r="O130" i="1" s="1"/>
  <c r="K130" i="1"/>
  <c r="N142" i="1"/>
  <c r="K142" i="1"/>
  <c r="N150" i="1"/>
  <c r="O150" i="1" s="1"/>
  <c r="K150" i="1"/>
  <c r="N160" i="1"/>
  <c r="O160" i="1" s="1"/>
  <c r="K160" i="1"/>
  <c r="N169" i="1"/>
  <c r="O169" i="1" s="1"/>
  <c r="K169" i="1"/>
  <c r="N182" i="1"/>
  <c r="N183" i="1" s="1"/>
  <c r="K182" i="1"/>
  <c r="N40" i="1"/>
  <c r="K40" i="1"/>
  <c r="N99" i="1"/>
  <c r="O99" i="1" s="1"/>
  <c r="K99" i="1"/>
  <c r="N108" i="1"/>
  <c r="O108" i="1" s="1"/>
  <c r="K108" i="1"/>
  <c r="N119" i="1"/>
  <c r="O119" i="1" s="1"/>
  <c r="K119" i="1"/>
  <c r="N127" i="1"/>
  <c r="O127" i="1" s="1"/>
  <c r="K127" i="1"/>
  <c r="N139" i="1"/>
  <c r="O139" i="1" s="1"/>
  <c r="K139" i="1"/>
  <c r="N147" i="1"/>
  <c r="O147" i="1" s="1"/>
  <c r="K147" i="1"/>
  <c r="O28" i="1"/>
  <c r="N64" i="1"/>
  <c r="O64" i="1" s="1"/>
  <c r="K64" i="1"/>
  <c r="O31" i="1"/>
  <c r="N50" i="1"/>
  <c r="O50" i="1" s="1"/>
  <c r="K50" i="1"/>
  <c r="N57" i="1"/>
  <c r="O57" i="1" s="1"/>
  <c r="K57" i="1"/>
  <c r="N67" i="1"/>
  <c r="O67" i="1" s="1"/>
  <c r="K67" i="1"/>
  <c r="N76" i="1"/>
  <c r="K76" i="1"/>
  <c r="N85" i="1"/>
  <c r="O85" i="1" s="1"/>
  <c r="K85" i="1"/>
  <c r="N97" i="1"/>
  <c r="O97" i="1" s="1"/>
  <c r="K97" i="1"/>
  <c r="N106" i="1"/>
  <c r="O106" i="1" s="1"/>
  <c r="K106" i="1"/>
  <c r="N117" i="1"/>
  <c r="O117" i="1" s="1"/>
  <c r="K117" i="1"/>
  <c r="N125" i="1"/>
  <c r="O125" i="1" s="1"/>
  <c r="K125" i="1"/>
  <c r="N134" i="1"/>
  <c r="O134" i="1" s="1"/>
  <c r="K134" i="1"/>
  <c r="N145" i="1"/>
  <c r="O145" i="1" s="1"/>
  <c r="K145" i="1"/>
  <c r="N153" i="1"/>
  <c r="O153" i="1" s="1"/>
  <c r="K153" i="1"/>
  <c r="N163" i="1"/>
  <c r="O163" i="1" s="1"/>
  <c r="K163" i="1"/>
  <c r="N172" i="1"/>
  <c r="O172" i="1" s="1"/>
  <c r="K172" i="1"/>
  <c r="L183" i="1"/>
  <c r="N187" i="1"/>
  <c r="O187" i="1" s="1"/>
  <c r="K187" i="1"/>
  <c r="O49" i="1"/>
  <c r="N61" i="1"/>
  <c r="O61" i="1" s="1"/>
  <c r="K61" i="1"/>
  <c r="N69" i="1"/>
  <c r="O69" i="1" s="1"/>
  <c r="K69" i="1"/>
  <c r="N78" i="1"/>
  <c r="O78" i="1" s="1"/>
  <c r="K78" i="1"/>
  <c r="N87" i="1"/>
  <c r="O87" i="1" s="1"/>
  <c r="K87" i="1"/>
  <c r="N156" i="1"/>
  <c r="O156" i="1" s="1"/>
  <c r="K156" i="1"/>
  <c r="N165" i="1"/>
  <c r="O165" i="1" s="1"/>
  <c r="K165" i="1"/>
  <c r="O37" i="1"/>
  <c r="N45" i="1"/>
  <c r="O45" i="1" s="1"/>
  <c r="K45" i="1"/>
  <c r="L58" i="1"/>
  <c r="N62" i="1"/>
  <c r="O62" i="1" s="1"/>
  <c r="K62" i="1"/>
  <c r="O76" i="1"/>
  <c r="N79" i="1"/>
  <c r="O79" i="1" s="1"/>
  <c r="K79" i="1"/>
  <c r="N89" i="1"/>
  <c r="O89" i="1" s="1"/>
  <c r="K89" i="1"/>
  <c r="N100" i="1"/>
  <c r="O100" i="1" s="1"/>
  <c r="K100" i="1"/>
  <c r="N110" i="1"/>
  <c r="O110" i="1" s="1"/>
  <c r="K110" i="1"/>
  <c r="N120" i="1"/>
  <c r="O120" i="1" s="1"/>
  <c r="K120" i="1"/>
  <c r="N128" i="1"/>
  <c r="O128" i="1" s="1"/>
  <c r="K128" i="1"/>
  <c r="N140" i="1"/>
  <c r="O140" i="1" s="1"/>
  <c r="K140" i="1"/>
  <c r="N148" i="1"/>
  <c r="O148" i="1" s="1"/>
  <c r="K148" i="1"/>
  <c r="N157" i="1"/>
  <c r="O157" i="1" s="1"/>
  <c r="K157" i="1"/>
  <c r="N166" i="1"/>
  <c r="O166" i="1" s="1"/>
  <c r="K166" i="1"/>
  <c r="N176" i="1"/>
  <c r="O176" i="1" s="1"/>
  <c r="K176" i="1"/>
  <c r="N73" i="1"/>
  <c r="K73" i="1"/>
  <c r="N74" i="1"/>
  <c r="O74" i="1" s="1"/>
  <c r="K74" i="1"/>
  <c r="N56" i="1"/>
  <c r="O56" i="1" s="1"/>
  <c r="K56" i="1"/>
  <c r="N46" i="1"/>
  <c r="O46" i="1" s="1"/>
  <c r="K46" i="1"/>
  <c r="N42" i="1"/>
  <c r="O42" i="1" s="1"/>
  <c r="K42" i="1"/>
  <c r="N35" i="1"/>
  <c r="O35" i="1" s="1"/>
  <c r="K35" i="1"/>
  <c r="N34" i="1"/>
  <c r="O34" i="1" s="1"/>
  <c r="K34" i="1"/>
  <c r="N20" i="1"/>
  <c r="O20" i="1" s="1"/>
  <c r="O19" i="1" s="1"/>
  <c r="K20" i="1"/>
  <c r="N53" i="1"/>
  <c r="K53" i="1"/>
  <c r="M24" i="1"/>
  <c r="M32" i="1"/>
  <c r="L92" i="1"/>
  <c r="L136" i="1"/>
  <c r="M58" i="1"/>
  <c r="M92" i="1"/>
  <c r="L177" i="1"/>
  <c r="L190" i="1"/>
  <c r="L191" i="1" s="1"/>
  <c r="L70" i="1"/>
  <c r="M136" i="1"/>
  <c r="M177" i="1"/>
  <c r="M190" i="1"/>
  <c r="M51" i="1"/>
  <c r="N32" i="1"/>
  <c r="N18" i="1"/>
  <c r="N51" i="1" l="1"/>
  <c r="O40" i="1"/>
  <c r="O55" i="1"/>
  <c r="N190" i="1"/>
  <c r="O182" i="1"/>
  <c r="O181" i="1" s="1"/>
  <c r="O189" i="1"/>
  <c r="O184" i="1" s="1"/>
  <c r="O179" i="1"/>
  <c r="O178" i="1" s="1"/>
  <c r="O25" i="1"/>
  <c r="N113" i="1"/>
  <c r="N177" i="1"/>
  <c r="O93" i="1"/>
  <c r="N58" i="1"/>
  <c r="O73" i="1"/>
  <c r="O71" i="1" s="1"/>
  <c r="N92" i="1"/>
  <c r="O114" i="1"/>
  <c r="O59" i="1"/>
  <c r="N70" i="1"/>
  <c r="N136" i="1"/>
  <c r="O142" i="1"/>
  <c r="O137" i="1" s="1"/>
  <c r="O33" i="1"/>
  <c r="N24" i="1"/>
  <c r="N54" i="1"/>
  <c r="O53" i="1"/>
  <c r="O52" i="1" s="1"/>
  <c r="M191" i="1"/>
  <c r="M192" i="1" s="1"/>
  <c r="N191" i="1" l="1"/>
  <c r="N192" i="1" s="1"/>
  <c r="O191" i="1"/>
  <c r="J2" i="1"/>
  <c r="N7" i="1" l="1"/>
  <c r="N8" i="1" s="1"/>
</calcChain>
</file>

<file path=xl/sharedStrings.xml><?xml version="1.0" encoding="utf-8"?>
<sst xmlns="http://schemas.openxmlformats.org/spreadsheetml/2006/main" count="1545" uniqueCount="476">
  <si>
    <t>QUANTIDADE</t>
  </si>
  <si>
    <t>FINANCEIRO</t>
  </si>
  <si>
    <t>UNID.</t>
  </si>
  <si>
    <t>VALOR UNIT.</t>
  </si>
  <si>
    <t>ITEM</t>
  </si>
  <si>
    <t>DESCRIÇÃO DOS SERVIÇOS</t>
  </si>
  <si>
    <t>MOBILIZAÇÃO - CANTEIRO DE OBRAS - DEMOLIÇÕES</t>
  </si>
  <si>
    <t>1.1</t>
  </si>
  <si>
    <t>Placa de obra em chapa de aço galvanizado - padrão ministerio da saude - 1,50 x 3,00m</t>
  </si>
  <si>
    <t>m²</t>
  </si>
  <si>
    <t>1.2</t>
  </si>
  <si>
    <t>Locação convencional de obra, através de gabarito de tábuas corridas pontaletadas a cada 1,50m</t>
  </si>
  <si>
    <t>1.3</t>
  </si>
  <si>
    <t>Capina e limpeza manual de terreno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</si>
  <si>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</si>
  <si>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</si>
  <si>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</si>
  <si>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</si>
  <si>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</si>
  <si>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Reaterro manual apiloado com soquete</t>
  </si>
  <si>
    <t>2.3</t>
  </si>
  <si>
    <t>Carga manual de entulho em caminhao basculante 6 m³</t>
  </si>
  <si>
    <t>2.4</t>
  </si>
  <si>
    <t>Transporte de entulho com caminhao basculante 6 m³, rodovia pavimentada</t>
  </si>
  <si>
    <t>m</t>
  </si>
  <si>
    <t>COBERTURA</t>
  </si>
  <si>
    <t>3.1</t>
  </si>
  <si>
    <t>Trama de madeira composta por ripas, caibros e terças para telhados de mais de 2 águas para telha de encaixe de cerâmica ou de concreto, incluso transporte vertical</t>
  </si>
  <si>
    <t>3.2</t>
  </si>
  <si>
    <t>Telhamento com telha cerâmica de encaixe, tipo francesa, com mais de 2 águas, incluso transporte vertical</t>
  </si>
  <si>
    <t>3.3</t>
  </si>
  <si>
    <t>Cumeeira e espigão para telha cerâmica emboçada com argamassa traço 1:2:9 (cimento, cal e areia), para telhados com mais de 2 águas, incluso transporte vertical</t>
  </si>
  <si>
    <t>3.4</t>
  </si>
  <si>
    <t>Calha em chapa de aço galvanizado número 24, desenvolvimento de 50 cm,incluso transporte vertical.</t>
  </si>
  <si>
    <t>3.5</t>
  </si>
  <si>
    <t>Rufo em chapa de aço galvanizado número 24, corte de 25 cm, incluso transporte vertical.</t>
  </si>
  <si>
    <t>3.6</t>
  </si>
  <si>
    <t>Cobertura em policarbonato, inclusive Estrutura metálica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</si>
  <si>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</si>
  <si>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</si>
  <si>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</si>
  <si>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</si>
  <si>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</si>
  <si>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</si>
  <si>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Fabricação, montagem e desmontagem de forma para radier, em madeira serrada, 04 utilizações</t>
  </si>
  <si>
    <t>4.4</t>
  </si>
  <si>
    <t>Armação aço ca-50, diam. 6,3 (1/4) à 12,5mm(1/2) - fornecimento/ corte(perda de 10%) / dobra / colocação</t>
  </si>
  <si>
    <t>kg</t>
  </si>
  <si>
    <t>4.5</t>
  </si>
  <si>
    <t>Armação de aço ca-60 diam. 3,4 a 6,0mm - fornecimento / corte (c/perda de 10%) / dobra / colocação.</t>
  </si>
  <si>
    <t>4.6</t>
  </si>
  <si>
    <t>Concreto fck = 30mpa, traço 1:2,1:2,5 (cimento/ areia média/ brita 1) - preparo mecânico com betoneira 400 l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</si>
  <si>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</si>
  <si>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</si>
  <si>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</si>
  <si>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</si>
  <si>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</si>
  <si>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</si>
  <si>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</si>
  <si>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</si>
  <si>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</si>
  <si>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</si>
  <si>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</si>
  <si>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</si>
  <si>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</si>
  <si>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Contraverga pré-moldada para vãos com até 1,5 m de comprimento</t>
  </si>
  <si>
    <t>4.14</t>
  </si>
  <si>
    <t>4.15</t>
  </si>
  <si>
    <t>Concreto armado fck=30MPa fabricado na obra, adensado e lançado, para Uso Geral, com formas planas em compensado resinado 12mm (05 usos) - FUNDAÇÃO DO MURO</t>
  </si>
  <si>
    <t>4.16</t>
  </si>
  <si>
    <t>Cinta de amarração de alvenaria moldada in loco com utilização de blocos canaleta - MURO</t>
  </si>
  <si>
    <t>4.17</t>
  </si>
  <si>
    <t>Armação aço CA-50 p/1,0m³ de concreto - PILARES DO MURO</t>
  </si>
  <si>
    <t>ALVENARIA - VEDAÇÃO</t>
  </si>
  <si>
    <t>5.1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</si>
  <si>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</si>
  <si>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</t>
  </si>
  <si>
    <t>6.1</t>
  </si>
  <si>
    <t>Impermeabilização de estruturas enterradas, com tinta asfáltica, duas demãos</t>
  </si>
  <si>
    <t>6.2</t>
  </si>
  <si>
    <t>Impermeabilização de superfície com manta asfáltica (com polímeros tipo app), e=3 mm</t>
  </si>
  <si>
    <t>PAVIMENTAÇÃO</t>
  </si>
  <si>
    <t>7.1</t>
  </si>
  <si>
    <t>Contrapiso em argamassa traço 1:4 (cimento e areia), preparo manual, aplicado em áreas secas sobre laje, aderido, espessura 2cm</t>
  </si>
  <si>
    <t>7.2</t>
  </si>
  <si>
    <t>Execução de passeio (calçada) ou piso de concreto com concreto moldado in loco, feito em obra, acabamento convencional, espessura 6 cm, armado</t>
  </si>
  <si>
    <t>7.3</t>
  </si>
  <si>
    <t>Execução de pavimento em piso intertravado, com bloco pisograma de 35x 25 cm, espessura 6 cm.</t>
  </si>
  <si>
    <t>7.4</t>
  </si>
  <si>
    <t>Lastro com material granular (brita nº2), aplicado em pisos ou radiers, espessura de 10cm</t>
  </si>
  <si>
    <t>7.5</t>
  </si>
  <si>
    <t>Guia (meio-fio) concreto, moldada in loco em trecho reto com extrusora, 11,5 cm base x 22 cm altura.</t>
  </si>
  <si>
    <t>7.6</t>
  </si>
  <si>
    <t>Execução de sarjeta de concreto feito na obra, moldada in loco em trecho reto, 30cm base x 15cm altura</t>
  </si>
  <si>
    <t>7.7</t>
  </si>
  <si>
    <t>Revestimento cerâmico para piso com placas tipo grês de dimensões 45x45 cm aplicada em ambientes de área entre 5m² e 10m²</t>
  </si>
  <si>
    <t>7.8</t>
  </si>
  <si>
    <t>Rodapé cerâmico de 7cm de altura com placas tipo grês de dimensões 45x45cm</t>
  </si>
  <si>
    <t>7.9</t>
  </si>
  <si>
    <t>Soleira / tabeira em marmore branco comum, polido, largura 5 cm, espessura 2 cm, assentada com argamassa colante</t>
  </si>
  <si>
    <t>7.10</t>
  </si>
  <si>
    <t>Piso tátil direcional e de alerta, em concreto colorido, p/deficientes visuais, dimensões 25x25cm, aplicado com argamassa industrializada ac-ii, rejuntado, exclusive regularização de base</t>
  </si>
  <si>
    <t>08</t>
  </si>
  <si>
    <t>REVESTIMENTO</t>
  </si>
  <si>
    <t>PAREDE</t>
  </si>
  <si>
    <t>8.1</t>
  </si>
  <si>
    <t>Chapisco aplicado tanto em pilares e vigas de concreto como em alvenarias de paredes internas, com colher de pedreiro. Argamassa traço 1:3 com preparo em betoneira 400l</t>
  </si>
  <si>
    <t>8.2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</si>
  <si>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</si>
  <si>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8.3</t>
  </si>
  <si>
    <t xml:space="preserve">Emboço, para recebimento de cerâmica, em argamassa traço 1:2:8, preparo mecânico com betoneira 400l, aplicado manualmente em faces internas de paredes de ambientes com área maior que 10m²  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</si>
  <si>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</si>
  <si>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</si>
  <si>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</si>
  <si>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</si>
  <si>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</si>
  <si>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Aplicação manual de pintura com tinta látex acrílica em paredes, duas demãos.</t>
  </si>
  <si>
    <t>8.7</t>
  </si>
  <si>
    <t>Peitoril em marmore branco, largura de 15cm, assentado com argamassa traco 1:4 (cimento e areia media), preparo manual da argamassa.</t>
  </si>
  <si>
    <t>8.8</t>
  </si>
  <si>
    <t>Aplicação manual de pintura com tinta texturizada acrílica em paredes externas de casas, duas cores.</t>
  </si>
  <si>
    <t>8.9</t>
  </si>
  <si>
    <t>Caiação interno ou externa sobre revestimento liso com adoção de fixador com duas demãos - MURO</t>
  </si>
  <si>
    <t>TETO</t>
  </si>
  <si>
    <t>8.10</t>
  </si>
  <si>
    <t>Chapisco aplicado no teto, com rolo para textura acrílica. Argamassa traço 1:4 e emulsão polimérica (adesivo) com preparo em betoneira 400l.</t>
  </si>
  <si>
    <t>8.11</t>
  </si>
  <si>
    <t>Massa única, para recebimento de pintura, em argamassa traço 1:2:8, preparo mecânico com betoneira 400l, aplicada manualmente em teto, espessura de 10mm, com execução de taliscas.</t>
  </si>
  <si>
    <t>8.12</t>
  </si>
  <si>
    <t>Aplicação e lixamento de massa látex em teto, duas demãos.</t>
  </si>
  <si>
    <t>8.13</t>
  </si>
  <si>
    <t>Aplicação manual de pintura com tinta látex PVA em teto, duas demãos.</t>
  </si>
  <si>
    <t>8.14</t>
  </si>
  <si>
    <t>Forro em placas de gesso, para ambientes comerciais.</t>
  </si>
  <si>
    <t>MURO DE FECHAMENTO DO RESERV. REAPROVEITAMENTO DE ÁGUA</t>
  </si>
  <si>
    <t>8.15</t>
  </si>
  <si>
    <t>Chapisco aplicado tanto em pilares e vigas de concreto como em alvenaria de fachada sem presença de vãos, com colher de pedreiro. Argamassa traço 1:3 com preparo em betoneira 400l.</t>
  </si>
  <si>
    <t>8.16</t>
  </si>
  <si>
    <t>Emboço ou massa única em argamassa traço 1:2:8, preparo mecânico com betoneira 400 l, aplicada manualmente em panos cegos de fachada (sem presença de vãos), espessura de 25 mm.</t>
  </si>
  <si>
    <t>8.17</t>
  </si>
  <si>
    <t>Aplicação manual de pintura com tinta texturizada acrílica em paredes externas de casas, uma cor.</t>
  </si>
  <si>
    <t>9</t>
  </si>
  <si>
    <t>ESQUADRIAS</t>
  </si>
  <si>
    <t>MADEIRA</t>
  </si>
  <si>
    <t>9.1</t>
  </si>
  <si>
    <t>Porta de madeira para verniz, semi-oca (leve ou média), 80x210cm, espessura de 3,5cm, incluso dobradiças fornecimento e instalação.</t>
  </si>
  <si>
    <t>Und</t>
  </si>
  <si>
    <t>9.2</t>
  </si>
  <si>
    <t>Porta de madeira para verniz, semi-oca (leve ou média), 90x210cm, espessura de 3,5cm, incluso dobradiças fornecimento e instalação.</t>
  </si>
  <si>
    <t>9.3</t>
  </si>
  <si>
    <t>Porta de madeira para pintura, semi-oca (leve ou média), 1000x210cm, espessura de 3,5cm, incluso dobradiças - fornecimento e instalação.</t>
  </si>
  <si>
    <t>9.4</t>
  </si>
  <si>
    <t>Fechadura de embutir com cilindro, externa, completa, acabamento padrão popular, incluso execução de furo - fornecimento e instalação.</t>
  </si>
  <si>
    <t>9.5</t>
  </si>
  <si>
    <t>Porta madeira correr, folha média (NBR 15930), e=35 mm, 0,9m x 2,10m.</t>
  </si>
  <si>
    <t>9.6</t>
  </si>
  <si>
    <t>Porta de madeira para pintura, semi-oca (leve ou média), 1200x210cm, espessura de 3,5cm, incluso dobradiças - fornecimento e instalação</t>
  </si>
  <si>
    <t>9.7</t>
  </si>
  <si>
    <t>Pintura esmalte para madeira, duas demãos, incluso aparelhamento com fundo nivelador branco fosco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</si>
  <si>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</si>
  <si>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</si>
  <si>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</si>
  <si>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</si>
  <si>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</si>
  <si>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</si>
  <si>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Porta em alumínio de abrir tipo veneziana com guarnição, fixação com parafusos - fornecimento e instalação.</t>
  </si>
  <si>
    <t>9.11</t>
  </si>
  <si>
    <t>Portao de ferro com vara 1/2", com requadro</t>
  </si>
  <si>
    <t>9.12</t>
  </si>
  <si>
    <t>Fundo preparador primer a base de epoxi, para estrutura metalica, uma demão, espessura de 25 micra.</t>
  </si>
  <si>
    <t>9.13</t>
  </si>
  <si>
    <t>Pintura esmalte alto brilho, duas demãos, sobre superfície metálica</t>
  </si>
  <si>
    <t>VIDRO</t>
  </si>
  <si>
    <t>9.14</t>
  </si>
  <si>
    <t>Porta de vidro temperado, 0,9 x 2,10m, espessura 10mm, inclusive acessórios</t>
  </si>
  <si>
    <t>9.15</t>
  </si>
  <si>
    <t>Porta de vidro temperado, 0,8 x 2,10m, espessura 10mm, inclusive acessórios</t>
  </si>
  <si>
    <t>9.16</t>
  </si>
  <si>
    <t>Vidro temperado incolor, espessura 10mm, fornecimento e instalação, inclusive massa para vedação</t>
  </si>
  <si>
    <t>10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</si>
  <si>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</si>
  <si>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</si>
  <si>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</si>
  <si>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</si>
  <si>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</si>
  <si>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</si>
  <si>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Ponto de iluminação residencial incluindo interruptor simples, caixa elétrica, eletroduto, cabo, rasgo, quebra e chumbamento (excluindo luminária e lâmpada)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</si>
  <si>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</si>
  <si>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</si>
  <si>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</si>
  <si>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</si>
  <si>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</si>
  <si>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Luminária tipo calha de sobrepor para lâmpada fluorescente 2x20W, completa, inclusive reator eletrônico e lampadas</t>
  </si>
  <si>
    <t>10.7</t>
  </si>
  <si>
    <t>Luminária tipo calha de sobrepor para lâmpada fluorescente 1x20W, completa, inclusive reator eletrônico e lampadas</t>
  </si>
  <si>
    <t>10.8</t>
  </si>
  <si>
    <t>Arandela tipo tartaruga para área externa em alumínio, com grade, inclusive lâmpada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</si>
  <si>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</si>
  <si>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</si>
  <si>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</si>
  <si>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</si>
  <si>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</si>
  <si>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Rele fotoelétrico p/ comando de iluminação externa 220V/1000W - fornecimento e instalação</t>
  </si>
  <si>
    <t>10.12</t>
  </si>
  <si>
    <t>Entrada de energia aérea trifásica 50A com poste de concreto, inclusive cabeamento, caixa de proteção para medidor e aterramento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</si>
  <si>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</si>
  <si>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</si>
  <si>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</si>
  <si>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</si>
  <si>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</si>
  <si>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</si>
  <si>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tipo Franklin 350mm, latão cromado, para descida de 02 cabos, com suportes e conectores para cabo terra, inclusive mastro e base</t>
  </si>
  <si>
    <t>10.16</t>
  </si>
  <si>
    <t>Disjuntor termomagnético tripolar padrão nema (americano) 10A a 50A 240V, fornecimento e instalação</t>
  </si>
  <si>
    <t>10.17</t>
  </si>
  <si>
    <t>Disjuntor termomagnético monopolar padrão nema (americano) 10A a 30A 240V, fornecimento e instalação</t>
  </si>
  <si>
    <t>EQUIPAMENTOS LÓGICA E TELEFONIA</t>
  </si>
  <si>
    <t>10.18</t>
  </si>
  <si>
    <t>Ponto de utilização de equipamentos elétricos, residencial, incluindo suporte e placa, caixa elétrica, eletroduto, cabo, rasgo, quebra e chumbamento</t>
  </si>
  <si>
    <t>pt</t>
  </si>
  <si>
    <t>10.19</t>
  </si>
  <si>
    <t>Ponto de telefone, com eletroduto de PVC rígido embutido ø 3/4", inclusive fio</t>
  </si>
  <si>
    <t>10.20</t>
  </si>
  <si>
    <t>Caixa telefônica (400x400x120mm) de embutir</t>
  </si>
  <si>
    <t>11</t>
  </si>
  <si>
    <t>INSTALAÇÕES HIDRÁULICAS</t>
  </si>
  <si>
    <t>LOUÇAS E APARELHOS SANITÁRIOS</t>
  </si>
  <si>
    <t>11.1</t>
  </si>
  <si>
    <t>Vaso sanitário sifonado com caixa acoplada louça branca, incluso engate flexível em plástico branco, 1/2 x 40cm - fornecimento e instalação</t>
  </si>
  <si>
    <t>11.2</t>
  </si>
  <si>
    <t>Kit de acessórios para banheiro em metal cromado, 5 peças, incluso fixação</t>
  </si>
  <si>
    <t>11.3</t>
  </si>
  <si>
    <t>Porta toalha plástico para papel toalha em folha</t>
  </si>
  <si>
    <t>11.4</t>
  </si>
  <si>
    <t>Lavatório louça branca suspenso, 29,5 x 39cm ou equivalente, padrão popular - fornecimento e instalação</t>
  </si>
  <si>
    <t>11.5</t>
  </si>
  <si>
    <t>Tanque de louça branca com coluna, 22l ou equivalente - fornecimento e instalação</t>
  </si>
  <si>
    <t>11.6</t>
  </si>
  <si>
    <t>Bancada em aço inox, dimensões *1,20 x 0,60*m, com 01 cuba, concretada, polida ou escovada, assentada, (exclusive sifão, válvula e torneira)</t>
  </si>
  <si>
    <t>11.7</t>
  </si>
  <si>
    <t>Bancada em aço inox, dimensões *1,60 x 0,60*m, com 01 cuba, concretada, polida ou escovada, assentada, (exclusive sifão, válvula e torneira)</t>
  </si>
  <si>
    <t>11.8</t>
  </si>
  <si>
    <t>Bancada em aço inox, dimensões *2,70 x 0,60*m, com 02 cuba, concretada, polida ou escovada, assentada, (exclusive sifão, válvula e torneira)</t>
  </si>
  <si>
    <t>11.9</t>
  </si>
  <si>
    <t>Bancada/tampo aço inox, largura 60 cm, com rodabanca</t>
  </si>
  <si>
    <t>11.10</t>
  </si>
  <si>
    <t>Barra de apoio para sanitários de deficientes físicos,  l=70 x 70 cm</t>
  </si>
  <si>
    <t>11.11</t>
  </si>
  <si>
    <t>Expurgo em inox</t>
  </si>
  <si>
    <t>11.12</t>
  </si>
  <si>
    <t>Lavatório em inox para escovação, inclusive válvulas e sifões, conf.projeto</t>
  </si>
  <si>
    <t>11.13</t>
  </si>
  <si>
    <t>Torneira cromada de mesa, 1/2" ou 3/4", para lavatório, padrão popular - fornecimento e instalação</t>
  </si>
  <si>
    <t>11.14</t>
  </si>
  <si>
    <t>Torneira cromada 1/2" ou 3/4" para tanque, padrão médio - fornecimento e instalação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</si>
  <si>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</si>
  <si>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</si>
  <si>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</si>
  <si>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</si>
  <si>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</si>
  <si>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</si>
  <si>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Caixa d´água em polietileno, 3000 litros, com acessórios</t>
  </si>
  <si>
    <t>11.18</t>
  </si>
  <si>
    <t>Torneira de bóia real, roscável, 3/4", fornecida e instalada em reservação de água.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</si>
  <si>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</si>
  <si>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</si>
  <si>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</si>
  <si>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</si>
  <si>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</si>
  <si>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</si>
  <si>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Válvula descarga 1.1/2" com registro, acabamento em metal cromado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</si>
  <si>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</si>
  <si>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</si>
  <si>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</si>
  <si>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</si>
  <si>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</si>
  <si>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Torneira de bóia real, roscável, 3/4", fornecida e instalada em reservação de água</t>
  </si>
  <si>
    <t>11.25</t>
  </si>
  <si>
    <t>Luva, em ferro galvanizado, conexão rosqueada, DN 20 (3/4"), instalado em ramais e sub-ramais de gás - fornecimento e instalação</t>
  </si>
  <si>
    <t>11.26</t>
  </si>
  <si>
    <t>Registro de gaveta bruto, latão, roscável, 3/4, fornecido e instalado em ramal de água</t>
  </si>
  <si>
    <t>11.27</t>
  </si>
  <si>
    <t>Caixa sifonada, PVC, DN 100 x 100 x 50 mm, junta elástica, fornecida e instalada em ramal de descarga ou em ramal de esgoto sanitário</t>
  </si>
  <si>
    <t>PONTOS DE HIDRÁULICA</t>
  </si>
  <si>
    <t>11.28</t>
  </si>
  <si>
    <t>Ponto de consumo terminal de água fria (subramal) com tubulação de PVC, DN 25 mm, instalado em ramal de água, inclusos rasgo e chumbamento em alvenaria</t>
  </si>
  <si>
    <t>11.29</t>
  </si>
  <si>
    <t>Ponto de água fria embutido, c/material PVC rígido soldável ø 50mm</t>
  </si>
  <si>
    <t>11.30</t>
  </si>
  <si>
    <t>Ponto de esgoto com tubo de PVC rígido soldável de ø 50 mm (pias de cozinha, máquinas de lavar, etc...)</t>
  </si>
  <si>
    <t>11.31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</si>
  <si>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</si>
  <si>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REDE EXTERNA</t>
  </si>
  <si>
    <t>11.32</t>
  </si>
  <si>
    <t>Caixa de inspeção em alvenaria (60x60x60cm) de tijolo ceramico vazado (9x19x19cm), revestida internamente com barra lisa (cimento e areia, traço 1:4) e=2,0cm, com tampa pré-moldada de concreto e fundo de concreto 15MPa tipo c - escavação e confecção - águas pluviais e esgoto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</si>
  <si>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</si>
  <si>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</si>
  <si>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</si>
  <si>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</si>
  <si>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</t>
  </si>
  <si>
    <t>REDE AR COMPRIMIDO</t>
  </si>
  <si>
    <t>12.1</t>
  </si>
  <si>
    <t>Tubo em cobre rígido, DN 15 classe e, sem isolamento, instalado em ramal de distribuição - fornecimento e instalação</t>
  </si>
  <si>
    <t>13</t>
  </si>
  <si>
    <t>COMUNICAÇÃO VISUAL</t>
  </si>
  <si>
    <t>13.1</t>
  </si>
  <si>
    <t>Placa de Identificação em aço esmaltada</t>
  </si>
  <si>
    <t>14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</si>
  <si>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</si>
  <si>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</si>
  <si>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</si>
  <si>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</si>
  <si>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</si>
  <si>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</si>
  <si>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</si>
  <si>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</si>
  <si>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Carga e descarga mecanizadas de entulho em caminhao basculante 6 m³</t>
  </si>
  <si>
    <t>14.5</t>
  </si>
  <si>
    <t>Transporte com caminhão basculante 6 m³ em rodovia com revestimento primário, dmt 800 a 1.000 m</t>
  </si>
  <si>
    <t>TOTAL  COM BDI INCLUSO</t>
  </si>
  <si>
    <t>QUANTITATIVOS</t>
  </si>
  <si>
    <t>Vigas</t>
  </si>
  <si>
    <t>Comprimento</t>
  </si>
  <si>
    <t>Larg</t>
  </si>
  <si>
    <t>Altura</t>
  </si>
  <si>
    <t>Total</t>
  </si>
  <si>
    <t>m  x</t>
  </si>
  <si>
    <t>und  =</t>
  </si>
  <si>
    <t>Total  =</t>
  </si>
  <si>
    <t>4.0 FUNDAÇÃO E ESTRUTURA</t>
  </si>
  <si>
    <t>4.3 Forma tabua p/ concreto em fundacao radier c/ reaproveitamento 5x.</t>
  </si>
  <si>
    <t>Quantidade obtida através do Projeto Estrutural</t>
  </si>
  <si>
    <t>Área</t>
  </si>
  <si>
    <t>Vigas Baldrames (1/2)</t>
  </si>
  <si>
    <t>Vigas Baldrames (2/2)</t>
  </si>
  <si>
    <t>Muro - Sapatas</t>
  </si>
  <si>
    <t>Muro - Pilares</t>
  </si>
  <si>
    <t>5.0 ALVENARIA - VEDAÇÃO</t>
  </si>
  <si>
    <t>5.1 - Alvenaria de vedação de blocos cerâmicos furados na horizontal de 9x19x19cm (espessura 9cm) de paredes com área líquida maior ou igual a 6m² com vãos e argamassa de assentamento com preparo em betoneira.</t>
  </si>
  <si>
    <t>Comp</t>
  </si>
  <si>
    <t>Qdt.</t>
  </si>
  <si>
    <t>Muro</t>
  </si>
  <si>
    <t>Total Bruta  =</t>
  </si>
  <si>
    <t>Total Descontos  =</t>
  </si>
  <si>
    <t>8.0 REVESTIMENTO</t>
  </si>
  <si>
    <t>8.1 - Chapisco aplicado tanto em pilares e vigas de concreto como em alvenarias de paredes internas, com colher de pedreiro. Argamassa traço 1:3 com preparo em betoneira 400l</t>
  </si>
  <si>
    <t>A área adotada para o chapisco será 2x a área de alvenaria.</t>
  </si>
  <si>
    <t>8.2 - Massa única, para recebimento de pintura, em argamassa traço 1:2:8, preparo mecânico com betoneira 400l, aplicada manualmente em faces internas de paredes de ambientes com área menor que 10m2, espessura de 20mm, com execução de taliscas.</t>
  </si>
  <si>
    <t>Contratado</t>
  </si>
  <si>
    <t>No período</t>
  </si>
  <si>
    <t>SALDO</t>
  </si>
  <si>
    <t>Unidade Administrativa: Secretaria de Infraestrutura</t>
  </si>
  <si>
    <t>Ordem de Serviço:</t>
  </si>
  <si>
    <t>001/2019</t>
  </si>
  <si>
    <t>Tomada de Preço:</t>
  </si>
  <si>
    <t>TP 006/2018</t>
  </si>
  <si>
    <t>Medição:</t>
  </si>
  <si>
    <t>Obra:</t>
  </si>
  <si>
    <t>CONSTRUÇÃO DA UBS DE BREJINHO</t>
  </si>
  <si>
    <t>VALOR DA MEDIÇÃO (R$)</t>
  </si>
  <si>
    <t>Firma:</t>
  </si>
  <si>
    <t>SVS CONSTRÇÃO CIVIL E EMPREENDIMENTOS IMOBILIÁRIOS LTDA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</si>
  <si>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</si>
  <si>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</si>
  <si>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</si>
  <si>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</si>
  <si>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</si>
  <si>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</si>
  <si>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</si>
  <si>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</si>
  <si>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CONSTRUTORA: SVS CONSTRUÇÃO CIVIL E EMPREENDIMENTOS IMOBILIÁRIOS LTDA</t>
  </si>
  <si>
    <t>OBRA: CONSTRUÇÃO DA UBSF DE BREJINHO</t>
  </si>
  <si>
    <t>TOMADA DE PEÇO: TP 006/2019</t>
  </si>
  <si>
    <t>ORDEM DE SERVIÇO: 001/2019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</si>
  <si>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</si>
  <si>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CONSTRUÇÃO DA UBS DE BREJINHO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</si>
  <si>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</si>
  <si>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SVS CONSTRUÇÃO CIVIL E EMPREENDIMENTOS IMOBILIARIOS LTDA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</si>
  <si>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</si>
  <si>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</si>
  <si>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</si>
  <si>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</si>
  <si>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</si>
  <si>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</si>
  <si>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</si>
  <si>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</si>
  <si>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</si>
  <si>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</si>
  <si>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</si>
  <si>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TODAS AS SAPATAS</t>
  </si>
  <si>
    <t>Pilares</t>
  </si>
  <si>
    <t xml:space="preserve">4.9 Verga pré-moldada para janelas com até 1,5 m de vão 
</t>
  </si>
  <si>
    <t>Quantidade</t>
  </si>
  <si>
    <t>und =</t>
  </si>
  <si>
    <t>Janela - JA01</t>
  </si>
  <si>
    <t>Janela - JA04</t>
  </si>
  <si>
    <t>Janela - JA05</t>
  </si>
  <si>
    <t xml:space="preserve">4.13 Contraverga pré-moldada para vãos com até 1,5 m de comprimento
</t>
  </si>
  <si>
    <t>Banheiros Frontal</t>
  </si>
  <si>
    <t>Recepção</t>
  </si>
  <si>
    <t>Recepção (superior)</t>
  </si>
  <si>
    <t>Contorno</t>
  </si>
  <si>
    <t>Consultório</t>
  </si>
  <si>
    <t>Inalação</t>
  </si>
  <si>
    <t>Odontologia</t>
  </si>
  <si>
    <t>Medicamentos</t>
  </si>
  <si>
    <t>Consultorio</t>
  </si>
  <si>
    <t>Banheiro</t>
  </si>
  <si>
    <t>Observação</t>
  </si>
  <si>
    <t>Sala de ativ.</t>
  </si>
  <si>
    <t>Corredor</t>
  </si>
  <si>
    <t>Vacinas</t>
  </si>
  <si>
    <t>Curativos</t>
  </si>
  <si>
    <t>Sanitarios</t>
  </si>
  <si>
    <t>DML</t>
  </si>
  <si>
    <t>Sala de Esterilização</t>
  </si>
  <si>
    <t>Expurgo</t>
  </si>
  <si>
    <t>Almoxarifado</t>
  </si>
  <si>
    <t>Residuos</t>
  </si>
  <si>
    <t>Administração</t>
  </si>
  <si>
    <t>Copa</t>
  </si>
  <si>
    <t>Janela - JA02</t>
  </si>
  <si>
    <t>Janela - JA03</t>
  </si>
  <si>
    <t>Veneziana - W01</t>
  </si>
  <si>
    <t>Conjunto de Vidro com Porta</t>
  </si>
  <si>
    <t>Porta de Madeira - PM01</t>
  </si>
  <si>
    <t>Porta de Madeira - PM02</t>
  </si>
  <si>
    <t>Porta de Madeira - PM03</t>
  </si>
  <si>
    <t>Porta de Madeira - PM04</t>
  </si>
  <si>
    <t>Porta de Madeira - PM05</t>
  </si>
  <si>
    <t>Porta de Aluminio - PA01</t>
  </si>
  <si>
    <t>Porta de Aluminio - PA02</t>
  </si>
  <si>
    <t>Porta de Aluminio - PA03</t>
  </si>
  <si>
    <t>Porta de Aluminio - PA04</t>
  </si>
  <si>
    <t>Porta de Aluminio - PA06</t>
  </si>
  <si>
    <t>Portão</t>
  </si>
  <si>
    <t>BM05</t>
  </si>
  <si>
    <t>4.3 Fabricação, montagem e desmontagem de forma para radier, em madeira serrada, 04 utilizações</t>
  </si>
  <si>
    <t xml:space="preserve">Área </t>
  </si>
  <si>
    <t>4.6 Concreto fck = 30mpa, traço 1:2,1:2,5 (cimento/ areia média/ brita 1) - preparo mecânico com betoneira 400 l</t>
  </si>
  <si>
    <t>Volume</t>
  </si>
  <si>
    <t>4.10 Verga pré-moldada para janelas com mais de 1,5 m de vão</t>
  </si>
  <si>
    <t xml:space="preserve">4.11 Verga pré-moldada para portas com até 1,5 m de vão
</t>
  </si>
  <si>
    <t xml:space="preserve">Porta de Madeira - PM01 </t>
  </si>
  <si>
    <t xml:space="preserve">4.12 Verga pré-moldada para portas com até 1,5 m de vão
</t>
  </si>
  <si>
    <t>4.14 Contraverga pré-moldada para vãos com até 1,5 m de comprimento</t>
  </si>
  <si>
    <t>Contravergas</t>
  </si>
  <si>
    <t>Reservatório</t>
  </si>
  <si>
    <t>Consutório</t>
  </si>
  <si>
    <t>Estoque de Medicamentos</t>
  </si>
  <si>
    <t xml:space="preserve">Inalação </t>
  </si>
  <si>
    <t xml:space="preserve">Observação </t>
  </si>
  <si>
    <t xml:space="preserve">Atividade Coletiva </t>
  </si>
  <si>
    <t xml:space="preserve">Vacinas </t>
  </si>
  <si>
    <t xml:space="preserve">Curativos </t>
  </si>
  <si>
    <t>ADM</t>
  </si>
  <si>
    <t xml:space="preserve">Almoxarifado </t>
  </si>
  <si>
    <t xml:space="preserve">Recepção e Circulação </t>
  </si>
  <si>
    <t xml:space="preserve">Portão </t>
  </si>
  <si>
    <t xml:space="preserve">8.3 - Emboço, para recebimento de cerâmica, em argamassa traço 1:2:8, preparo mecânico com betoneira 400l, aplicado manualmente em faces internas de paredes de ambientes com área maior que 10m²  </t>
  </si>
  <si>
    <t xml:space="preserve">Sala de Esterelização </t>
  </si>
  <si>
    <t xml:space="preserve">Depósitos de Resíduos </t>
  </si>
  <si>
    <t>Banheiro Funcionário</t>
  </si>
  <si>
    <t>722 dias</t>
  </si>
  <si>
    <t xml:space="preserve">Serviço Medido: Estrutura, Alvenaria, Revestimento e Instalações Hidráulicas </t>
  </si>
  <si>
    <t>684 dias</t>
  </si>
  <si>
    <t>06/11/2020 a 24/11/2021</t>
  </si>
  <si>
    <t>RELATÓRIO FOTOGRÁFICO BM05</t>
  </si>
  <si>
    <t>FOTO 01 Revestimento</t>
  </si>
  <si>
    <t>FOTO 02 Revestimento</t>
  </si>
  <si>
    <t>FOTO 03 Revestimento</t>
  </si>
  <si>
    <t>FOTO 04 Revestimento</t>
  </si>
  <si>
    <t>FOTO 06 Revestimento</t>
  </si>
  <si>
    <t>FOTO 05 Revestimento</t>
  </si>
  <si>
    <t>FOTO 07 Instalação Hidráulica</t>
  </si>
  <si>
    <t>FOTO 08 Instalação Hidráulica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</si>
</sst>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0.0"/>
    <numFmt numFmtId="167" formatCode="&quot;R$&quot;#,##0.00"/>
    <numFmt numFmtId="168" formatCode="dd/mm/yyyy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rgb="FFFFFFFF"/>
      <name val="Calibri"/>
      <family val="2"/>
    </font>
    <font>
      <b/>
      <sz val="36"/>
      <name val="Calibri"/>
      <family val="2"/>
    </font>
    <font>
      <sz val="10"/>
      <color theme="1"/>
      <name val="Arial"/>
      <family val="2"/>
    </font>
    <font>
      <b/>
      <sz val="4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98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/>
    <xf numFmtId="0" fontId="5" fillId="0" borderId="15" xfId="0" applyFont="1" applyBorder="1" applyAlignment="1">
      <alignment vertical="center"/>
    </xf>
    <xf numFmtId="0" fontId="5" fillId="5" borderId="0" xfId="0" applyFont="1" applyFill="1" applyAlignment="1">
      <alignment vertical="center" wrapText="1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4" fillId="4" borderId="15" xfId="0" applyNumberFormat="1" applyFont="1" applyFill="1" applyBorder="1" applyAlignment="1">
      <alignment horizontal="right" vertical="center" wrapText="1"/>
    </xf>
    <xf numFmtId="4" fontId="4" fillId="4" borderId="15" xfId="0" applyNumberFormat="1" applyFont="1" applyFill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3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4" fontId="0" fillId="0" borderId="15" xfId="0" applyNumberFormat="1" applyBorder="1"/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5" fillId="0" borderId="15" xfId="6" applyFont="1" applyBorder="1"/>
    <xf numFmtId="0" fontId="5" fillId="0" borderId="15" xfId="6" applyFont="1" applyBorder="1" applyAlignment="1">
      <alignment wrapText="1"/>
    </xf>
    <xf numFmtId="2" fontId="5" fillId="0" borderId="11" xfId="6" applyNumberFormat="1" applyFont="1" applyBorder="1" applyAlignment="1">
      <alignment vertical="center"/>
    </xf>
    <xf numFmtId="0" fontId="5" fillId="0" borderId="10" xfId="6" applyFont="1" applyBorder="1"/>
    <xf numFmtId="2" fontId="5" fillId="0" borderId="10" xfId="6" applyNumberFormat="1" applyFont="1" applyBorder="1"/>
    <xf numFmtId="4" fontId="5" fillId="0" borderId="9" xfId="6" applyNumberFormat="1" applyFont="1" applyBorder="1"/>
    <xf numFmtId="4" fontId="5" fillId="0" borderId="9" xfId="6" applyNumberFormat="1" applyFont="1" applyBorder="1" applyAlignment="1">
      <alignment vertical="center"/>
    </xf>
    <xf numFmtId="2" fontId="5" fillId="0" borderId="2" xfId="6" applyNumberFormat="1" applyFont="1" applyBorder="1" applyAlignment="1">
      <alignment vertical="center"/>
    </xf>
    <xf numFmtId="0" fontId="5" fillId="0" borderId="0" xfId="6" applyFont="1" applyBorder="1"/>
    <xf numFmtId="2" fontId="5" fillId="0" borderId="0" xfId="6" applyNumberFormat="1" applyFont="1" applyBorder="1"/>
    <xf numFmtId="0" fontId="5" fillId="0" borderId="15" xfId="6" applyFont="1" applyBorder="1" applyAlignment="1">
      <alignment vertical="center" wrapText="1"/>
    </xf>
    <xf numFmtId="2" fontId="5" fillId="0" borderId="9" xfId="6" applyNumberFormat="1" applyFont="1" applyBorder="1"/>
    <xf numFmtId="0" fontId="5" fillId="0" borderId="11" xfId="6" applyFont="1" applyBorder="1"/>
    <xf numFmtId="2" fontId="5" fillId="0" borderId="11" xfId="6" applyNumberFormat="1" applyFont="1" applyBorder="1"/>
    <xf numFmtId="2" fontId="5" fillId="0" borderId="6" xfId="6" applyNumberFormat="1" applyFont="1" applyBorder="1"/>
    <xf numFmtId="0" fontId="5" fillId="0" borderId="8" xfId="6" applyFont="1" applyBorder="1"/>
    <xf numFmtId="166" fontId="5" fillId="0" borderId="10" xfId="6" applyNumberFormat="1" applyFont="1" applyBorder="1"/>
    <xf numFmtId="4" fontId="15" fillId="0" borderId="10" xfId="6" applyNumberFormat="1" applyFont="1" applyBorder="1"/>
    <xf numFmtId="4" fontId="15" fillId="0" borderId="11" xfId="6" applyNumberFormat="1" applyFont="1" applyBorder="1"/>
    <xf numFmtId="4" fontId="15" fillId="0" borderId="3" xfId="6" applyNumberFormat="1" applyFont="1" applyBorder="1"/>
    <xf numFmtId="0" fontId="5" fillId="0" borderId="0" xfId="6" applyFont="1" applyAlignment="1">
      <alignment horizontal="left"/>
    </xf>
    <xf numFmtId="4" fontId="15" fillId="0" borderId="3" xfId="6" applyNumberFormat="1" applyFont="1" applyBorder="1" applyAlignment="1">
      <alignment vertical="center"/>
    </xf>
    <xf numFmtId="4" fontId="5" fillId="0" borderId="2" xfId="6" applyNumberFormat="1" applyFont="1" applyBorder="1"/>
    <xf numFmtId="2" fontId="5" fillId="0" borderId="7" xfId="6" applyNumberFormat="1" applyFont="1" applyBorder="1"/>
    <xf numFmtId="164" fontId="5" fillId="5" borderId="15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30" fillId="10" borderId="9" xfId="0" applyNumberFormat="1" applyFont="1" applyFill="1" applyBorder="1" applyAlignment="1">
      <alignment vertical="top" shrinkToFit="1"/>
    </xf>
    <xf numFmtId="0" fontId="31" fillId="10" borderId="11" xfId="0" applyFont="1" applyFill="1" applyBorder="1" applyAlignment="1">
      <alignment horizontal="left" vertical="top" wrapText="1"/>
    </xf>
    <xf numFmtId="2" fontId="30" fillId="0" borderId="16" xfId="0" applyNumberFormat="1" applyFont="1" applyFill="1" applyBorder="1" applyAlignment="1">
      <alignment horizontal="right" vertical="top" indent="1" shrinkToFit="1"/>
    </xf>
    <xf numFmtId="0" fontId="31" fillId="0" borderId="17" xfId="0" applyFont="1" applyFill="1" applyBorder="1" applyAlignment="1">
      <alignment vertical="top" wrapTex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0" fontId="31" fillId="0" borderId="10" xfId="0" applyFont="1" applyFill="1" applyBorder="1" applyAlignment="1">
      <alignment vertical="top" wrapText="1"/>
    </xf>
    <xf numFmtId="0" fontId="23" fillId="0" borderId="7" xfId="0" applyFont="1" applyFill="1" applyBorder="1" applyAlignment="1">
      <alignment vertical="top" wrapText="1"/>
    </xf>
    <xf numFmtId="2" fontId="30" fillId="11" borderId="24" xfId="0" applyNumberFormat="1" applyFont="1" applyFill="1" applyBorder="1" applyAlignment="1">
      <alignment horizontal="right" vertical="top" indent="1" shrinkToFit="1"/>
    </xf>
    <xf numFmtId="0" fontId="31" fillId="11" borderId="7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center" vertical="top" wrapText="1"/>
    </xf>
    <xf numFmtId="2" fontId="30" fillId="0" borderId="10" xfId="0" applyNumberFormat="1" applyFont="1" applyFill="1" applyBorder="1" applyAlignment="1">
      <alignment horizontal="right" vertical="top" indent="1" shrinkToFit="1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4" fillId="0" borderId="25" xfId="0" applyFont="1" applyFill="1" applyBorder="1" applyAlignment="1">
      <alignment horizontal="center" vertical="top" wrapText="1"/>
    </xf>
    <xf numFmtId="0" fontId="31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2" fontId="30" fillId="0" borderId="22" xfId="0" applyNumberFormat="1" applyFont="1" applyFill="1" applyBorder="1" applyAlignment="1">
      <alignment horizontal="right" vertical="top" indent="1" shrinkToFit="1"/>
    </xf>
    <xf numFmtId="0" fontId="31" fillId="0" borderId="25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2" fontId="30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2" xfId="0" applyFont="1" applyFill="1" applyBorder="1" applyAlignment="1">
      <alignment horizontal="center" vertical="top" wrapText="1"/>
    </xf>
    <xf numFmtId="2" fontId="30" fillId="7" borderId="2" xfId="0" applyNumberFormat="1" applyFont="1" applyFill="1" applyBorder="1" applyAlignment="1">
      <alignment horizontal="right" vertical="top" indent="1" shrinkToFit="1"/>
    </xf>
    <xf numFmtId="0" fontId="31" fillId="7" borderId="2" xfId="0" applyFont="1" applyFill="1" applyBorder="1" applyAlignment="1">
      <alignment vertical="top" wrapText="1"/>
    </xf>
    <xf numFmtId="0" fontId="23" fillId="7" borderId="2" xfId="0" applyFont="1" applyFill="1" applyBorder="1" applyAlignment="1">
      <alignment vertical="top" wrapText="1"/>
    </xf>
    <xf numFmtId="0" fontId="5" fillId="7" borderId="2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30" fillId="7" borderId="7" xfId="0" applyNumberFormat="1" applyFont="1" applyFill="1" applyBorder="1" applyAlignment="1">
      <alignment horizontal="right" vertical="top" indent="1" shrinkToFit="1"/>
    </xf>
    <xf numFmtId="0" fontId="31" fillId="7" borderId="7" xfId="0" applyFont="1" applyFill="1" applyBorder="1" applyAlignment="1">
      <alignment vertical="top" wrapText="1"/>
    </xf>
    <xf numFmtId="167" fontId="3" fillId="5" borderId="15" xfId="0" applyNumberFormat="1" applyFont="1" applyFill="1" applyBorder="1" applyAlignment="1">
      <alignment horizontal="right" vertical="center" wrapText="1"/>
    </xf>
    <xf numFmtId="167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5" fillId="0" borderId="15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43" fontId="35" fillId="0" borderId="0" xfId="1" applyFont="1" applyAlignment="1">
      <alignment vertical="center"/>
    </xf>
    <xf numFmtId="0" fontId="35" fillId="5" borderId="15" xfId="0" applyFont="1" applyFill="1" applyBorder="1"/>
    <xf numFmtId="49" fontId="3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5" fillId="5" borderId="15" xfId="0" applyFont="1" applyFill="1" applyBorder="1" applyAlignment="1">
      <alignment vertical="center"/>
    </xf>
    <xf numFmtId="43" fontId="35" fillId="5" borderId="15" xfId="1" applyFont="1" applyFill="1" applyBorder="1" applyAlignment="1">
      <alignment vertical="center"/>
    </xf>
    <xf numFmtId="167" fontId="36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5" fillId="0" borderId="15" xfId="0" applyFont="1" applyBorder="1" applyAlignment="1">
      <alignment vertical="center"/>
    </xf>
    <xf numFmtId="0" fontId="35" fillId="5" borderId="15" xfId="0" applyFont="1" applyFill="1" applyBorder="1" applyAlignment="1">
      <alignment horizontal="right"/>
    </xf>
    <xf numFmtId="167" fontId="36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5" fillId="5" borderId="15" xfId="0" applyNumberFormat="1" applyFont="1" applyFill="1" applyBorder="1" applyAlignment="1">
      <alignment vertical="center"/>
    </xf>
    <xf numFmtId="43" fontId="35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5" fillId="5" borderId="15" xfId="0" applyNumberFormat="1" applyFont="1" applyFill="1" applyBorder="1" applyAlignment="1">
      <alignment horizontal="center" vertical="center" wrapText="1"/>
    </xf>
    <xf numFmtId="4" fontId="35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6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5" fillId="4" borderId="15" xfId="0" applyFont="1" applyFill="1" applyBorder="1" applyAlignment="1">
      <alignment vertical="center"/>
    </xf>
    <xf numFmtId="43" fontId="35" fillId="4" borderId="15" xfId="1" applyFont="1" applyFill="1" applyBorder="1" applyAlignment="1">
      <alignment vertical="center"/>
    </xf>
    <xf numFmtId="0" fontId="35" fillId="4" borderId="15" xfId="0" applyFont="1" applyFill="1" applyBorder="1"/>
    <xf numFmtId="2" fontId="35" fillId="0" borderId="15" xfId="0" applyNumberFormat="1" applyFont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0" fontId="36" fillId="4" borderId="15" xfId="0" applyFont="1" applyFill="1" applyBorder="1" applyAlignment="1">
      <alignment vertical="center"/>
    </xf>
    <xf numFmtId="4" fontId="35" fillId="4" borderId="15" xfId="0" applyNumberFormat="1" applyFont="1" applyFill="1" applyBorder="1" applyAlignment="1">
      <alignment vertical="center"/>
    </xf>
    <xf numFmtId="43" fontId="36" fillId="4" borderId="15" xfId="1" applyFont="1" applyFill="1" applyBorder="1" applyAlignment="1">
      <alignment vertical="center"/>
    </xf>
    <xf numFmtId="49" fontId="3" fillId="5" borderId="15" xfId="0" applyNumberFormat="1" applyFont="1" applyFill="1" applyBorder="1" applyAlignment="1">
      <alignment horizontal="left" vertical="center"/>
    </xf>
    <xf numFmtId="43" fontId="35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4" fontId="35" fillId="0" borderId="15" xfId="0" applyNumberFormat="1" applyFont="1" applyBorder="1" applyAlignment="1">
      <alignment vertical="center"/>
    </xf>
    <xf numFmtId="43" fontId="35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2" fontId="5" fillId="0" borderId="7" xfId="6" applyNumberFormat="1" applyFont="1" applyBorder="1" applyAlignment="1">
      <alignment vertical="center"/>
    </xf>
    <xf numFmtId="0" fontId="23" fillId="0" borderId="0" xfId="0" applyFont="1" applyFill="1" applyBorder="1" applyAlignment="1">
      <alignment horizontal="center" vertical="top" wrapText="1"/>
    </xf>
    <xf numFmtId="2" fontId="30" fillId="0" borderId="0" xfId="0" applyNumberFormat="1" applyFont="1" applyFill="1" applyBorder="1" applyAlignment="1">
      <alignment horizontal="right" vertical="top" indent="1" shrinkToFit="1"/>
    </xf>
    <xf numFmtId="0" fontId="31" fillId="0" borderId="0" xfId="0" applyFont="1" applyFill="1" applyBorder="1" applyAlignment="1">
      <alignment vertical="top" wrapText="1"/>
    </xf>
    <xf numFmtId="0" fontId="5" fillId="0" borderId="1" xfId="6" applyFont="1" applyBorder="1"/>
    <xf numFmtId="0" fontId="5" fillId="0" borderId="6" xfId="6" applyFont="1" applyBorder="1"/>
    <xf numFmtId="4" fontId="5" fillId="0" borderId="7" xfId="6" applyNumberFormat="1" applyFont="1" applyBorder="1"/>
    <xf numFmtId="0" fontId="5" fillId="0" borderId="0" xfId="6" applyFont="1" applyAlignment="1">
      <alignment horizontal="left"/>
    </xf>
    <xf numFmtId="4" fontId="5" fillId="0" borderId="15" xfId="0" applyNumberFormat="1" applyFont="1" applyFill="1" applyBorder="1" applyAlignment="1">
      <alignment vertical="center" wrapText="1"/>
    </xf>
    <xf numFmtId="0" fontId="5" fillId="0" borderId="15" xfId="9" applyFont="1" applyBorder="1"/>
    <xf numFmtId="0" fontId="5" fillId="0" borderId="5" xfId="6" applyFont="1" applyBorder="1"/>
    <xf numFmtId="2" fontId="5" fillId="0" borderId="10" xfId="9" applyNumberFormat="1" applyFont="1" applyBorder="1"/>
    <xf numFmtId="2" fontId="5" fillId="0" borderId="9" xfId="9" applyNumberFormat="1" applyFont="1" applyBorder="1"/>
    <xf numFmtId="2" fontId="5" fillId="0" borderId="5" xfId="6" applyNumberFormat="1" applyFont="1" applyBorder="1"/>
    <xf numFmtId="2" fontId="5" fillId="0" borderId="0" xfId="9" applyNumberFormat="1" applyFont="1"/>
    <xf numFmtId="2" fontId="5" fillId="0" borderId="0" xfId="9" applyNumberFormat="1" applyFont="1"/>
    <xf numFmtId="2" fontId="5" fillId="0" borderId="0" xfId="9" applyNumberFormat="1" applyFont="1"/>
    <xf numFmtId="0" fontId="5" fillId="0" borderId="14" xfId="6" applyFont="1" applyBorder="1"/>
    <xf numFmtId="0" fontId="5" fillId="0" borderId="12" xfId="9" applyFont="1" applyBorder="1"/>
    <xf numFmtId="0" fontId="5" fillId="0" borderId="13" xfId="9" applyFont="1" applyBorder="1"/>
    <xf numFmtId="2" fontId="5" fillId="0" borderId="0" xfId="9" applyNumberFormat="1" applyFont="1"/>
    <xf numFmtId="2" fontId="5" fillId="0" borderId="0" xfId="9" applyNumberFormat="1" applyFont="1"/>
    <xf numFmtId="2" fontId="5" fillId="0" borderId="0" xfId="9" applyNumberFormat="1" applyFont="1"/>
    <xf numFmtId="2" fontId="5" fillId="0" borderId="3" xfId="6" applyNumberFormat="1" applyFont="1" applyBorder="1"/>
    <xf numFmtId="2" fontId="5" fillId="0" borderId="11" xfId="9" applyNumberFormat="1" applyFont="1" applyBorder="1"/>
    <xf numFmtId="2" fontId="5" fillId="0" borderId="1" xfId="6" applyNumberFormat="1" applyFont="1" applyBorder="1"/>
    <xf numFmtId="2" fontId="5" fillId="0" borderId="0" xfId="9" applyNumberFormat="1" applyFont="1"/>
    <xf numFmtId="2" fontId="5" fillId="0" borderId="0" xfId="9" applyNumberFormat="1" applyFont="1"/>
    <xf numFmtId="2" fontId="5" fillId="0" borderId="0" xfId="9" applyNumberFormat="1" applyFont="1"/>
    <xf numFmtId="2" fontId="5" fillId="0" borderId="3" xfId="9" applyNumberFormat="1" applyFont="1" applyBorder="1"/>
    <xf numFmtId="2" fontId="5" fillId="0" borderId="5" xfId="9" applyNumberFormat="1" applyFont="1" applyBorder="1"/>
    <xf numFmtId="2" fontId="5" fillId="0" borderId="4" xfId="6" applyNumberFormat="1" applyFont="1" applyBorder="1"/>
    <xf numFmtId="2" fontId="5" fillId="0" borderId="0" xfId="6" applyNumberFormat="1" applyFont="1" applyBorder="1" applyAlignment="1">
      <alignment horizontal="center"/>
    </xf>
    <xf numFmtId="0" fontId="5" fillId="0" borderId="3" xfId="6" applyFont="1" applyBorder="1" applyAlignment="1">
      <alignment horizontal="left"/>
    </xf>
    <xf numFmtId="0" fontId="5" fillId="0" borderId="11" xfId="6" applyFont="1" applyBorder="1" applyAlignment="1">
      <alignment horizontal="left"/>
    </xf>
    <xf numFmtId="0" fontId="5" fillId="0" borderId="5" xfId="6" applyFont="1" applyBorder="1" applyAlignment="1">
      <alignment horizontal="left"/>
    </xf>
    <xf numFmtId="2" fontId="5" fillId="0" borderId="10" xfId="6" applyNumberFormat="1" applyFont="1" applyBorder="1" applyAlignment="1">
      <alignment horizontal="center"/>
    </xf>
    <xf numFmtId="2" fontId="5" fillId="0" borderId="0" xfId="9" applyNumberFormat="1" applyFont="1"/>
    <xf numFmtId="2" fontId="5" fillId="0" borderId="0" xfId="9" applyNumberFormat="1" applyFont="1"/>
    <xf numFmtId="2" fontId="5" fillId="0" borderId="0" xfId="9" applyNumberFormat="1" applyFont="1"/>
    <xf numFmtId="4" fontId="5" fillId="0" borderId="9" xfId="6" applyNumberFormat="1" applyFont="1" applyFill="1" applyBorder="1" applyAlignment="1">
      <alignment vertical="center"/>
    </xf>
    <xf numFmtId="0" fontId="5" fillId="0" borderId="14" xfId="9" applyFont="1" applyBorder="1"/>
    <xf numFmtId="2" fontId="5" fillId="0" borderId="7" xfId="9" applyNumberFormat="1" applyFont="1" applyBorder="1"/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43" fontId="40" fillId="5" borderId="0" xfId="1" applyFont="1" applyFill="1" applyAlignment="1">
      <alignment vertical="center"/>
    </xf>
    <xf numFmtId="0" fontId="40" fillId="5" borderId="0" xfId="0" applyFont="1" applyFill="1"/>
    <xf numFmtId="0" fontId="40" fillId="5" borderId="0" xfId="0" applyFont="1" applyFill="1" applyAlignment="1">
      <alignment vertical="center"/>
    </xf>
    <xf numFmtId="10" fontId="40" fillId="5" borderId="0" xfId="2" applyNumberFormat="1" applyFont="1" applyFill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0" fontId="5" fillId="0" borderId="0" xfId="6" applyFont="1" applyAlignment="1">
      <alignment horizontal="left"/>
    </xf>
    <xf numFmtId="0" fontId="5" fillId="0" borderId="0" xfId="6" applyFont="1" applyAlignment="1">
      <alignment horizontal="left"/>
    </xf>
    <xf numFmtId="0" fontId="23" fillId="7" borderId="0" xfId="0" applyFont="1" applyFill="1" applyBorder="1" applyAlignment="1">
      <alignment horizontal="center" vertical="top" wrapText="1"/>
    </xf>
    <xf numFmtId="2" fontId="5" fillId="0" borderId="0" xfId="9" applyNumberFormat="1" applyFont="1" applyBorder="1"/>
    <xf numFmtId="0" fontId="5" fillId="0" borderId="3" xfId="6" applyFont="1" applyBorder="1"/>
    <xf numFmtId="2" fontId="5" fillId="0" borderId="8" xfId="6" applyNumberFormat="1" applyFont="1" applyBorder="1"/>
    <xf numFmtId="2" fontId="5" fillId="0" borderId="4" xfId="9" applyNumberFormat="1" applyFont="1" applyBorder="1"/>
    <xf numFmtId="2" fontId="5" fillId="0" borderId="2" xfId="6" applyNumberFormat="1" applyFont="1" applyBorder="1"/>
    <xf numFmtId="0" fontId="5" fillId="0" borderId="8" xfId="6" applyFont="1" applyBorder="1" applyAlignment="1">
      <alignment horizontal="left"/>
    </xf>
    <xf numFmtId="2" fontId="5" fillId="0" borderId="1" xfId="6" applyNumberFormat="1" applyFont="1" applyBorder="1" applyAlignment="1">
      <alignment horizontal="center"/>
    </xf>
    <xf numFmtId="2" fontId="5" fillId="0" borderId="8" xfId="9" applyNumberFormat="1" applyFont="1" applyBorder="1"/>
    <xf numFmtId="2" fontId="5" fillId="0" borderId="9" xfId="6" applyNumberFormat="1" applyFont="1" applyBorder="1" applyAlignment="1">
      <alignment horizontal="center"/>
    </xf>
    <xf numFmtId="2" fontId="5" fillId="0" borderId="7" xfId="6" applyNumberFormat="1" applyFont="1" applyBorder="1" applyAlignment="1">
      <alignment horizontal="center"/>
    </xf>
    <xf numFmtId="2" fontId="5" fillId="0" borderId="6" xfId="9" applyNumberFormat="1" applyFont="1" applyBorder="1"/>
    <xf numFmtId="2" fontId="30" fillId="0" borderId="28" xfId="0" applyNumberFormat="1" applyFont="1" applyFill="1" applyBorder="1" applyAlignment="1">
      <alignment horizontal="right" vertical="top" indent="1" shrinkToFit="1"/>
    </xf>
    <xf numFmtId="0" fontId="23" fillId="0" borderId="10" xfId="0" applyFont="1" applyFill="1" applyBorder="1" applyAlignment="1">
      <alignment vertical="top" wrapText="1"/>
    </xf>
    <xf numFmtId="14" fontId="0" fillId="0" borderId="0" xfId="0" applyNumberFormat="1"/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165" fontId="3" fillId="5" borderId="12" xfId="3" applyFont="1" applyFill="1" applyBorder="1" applyAlignment="1">
      <alignment horizontal="center" vertical="center"/>
    </xf>
    <xf numFmtId="165" fontId="3" fillId="5" borderId="13" xfId="3" applyFont="1" applyFill="1" applyBorder="1" applyAlignment="1">
      <alignment horizontal="center" vertical="center"/>
    </xf>
    <xf numFmtId="165" fontId="3" fillId="5" borderId="14" xfId="3" applyFont="1" applyFill="1" applyBorder="1" applyAlignment="1">
      <alignment horizontal="center" vertical="center"/>
    </xf>
    <xf numFmtId="164" fontId="3" fillId="5" borderId="13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164" fontId="3" fillId="5" borderId="8" xfId="0" applyNumberFormat="1" applyFont="1" applyFill="1" applyBorder="1" applyAlignment="1">
      <alignment horizontal="center" vertical="center"/>
    </xf>
    <xf numFmtId="164" fontId="19" fillId="6" borderId="10" xfId="0" applyNumberFormat="1" applyFont="1" applyFill="1" applyBorder="1" applyAlignment="1">
      <alignment horizontal="left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0" fillId="0" borderId="11" xfId="0" applyBorder="1" applyAlignment="1">
      <alignment horizontal="center" vertical="center"/>
    </xf>
    <xf numFmtId="167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165" fontId="3" fillId="5" borderId="12" xfId="3" applyFont="1" applyFill="1" applyBorder="1" applyAlignment="1">
      <alignment horizontal="center" vertical="center" wrapText="1"/>
    </xf>
    <xf numFmtId="165" fontId="3" fillId="5" borderId="13" xfId="3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top"/>
    </xf>
    <xf numFmtId="0" fontId="32" fillId="0" borderId="2" xfId="0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3" fillId="5" borderId="15" xfId="3" applyFont="1" applyFill="1" applyBorder="1" applyAlignment="1">
      <alignment horizontal="center" vertical="center"/>
    </xf>
    <xf numFmtId="0" fontId="37" fillId="6" borderId="15" xfId="0" applyFont="1" applyFill="1" applyBorder="1" applyAlignment="1">
      <alignment horizontal="center" vertical="center"/>
    </xf>
    <xf numFmtId="164" fontId="29" fillId="6" borderId="15" xfId="0" applyNumberFormat="1" applyFont="1" applyFill="1" applyBorder="1" applyAlignment="1">
      <alignment horizontal="center" vertical="center" wrapText="1"/>
    </xf>
    <xf numFmtId="4" fontId="41" fillId="6" borderId="15" xfId="6" applyNumberFormat="1" applyFont="1" applyFill="1" applyBorder="1" applyAlignment="1">
      <alignment horizontal="center" vertical="center"/>
    </xf>
    <xf numFmtId="0" fontId="41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7" fontId="0" fillId="0" borderId="1" xfId="0" applyNumberFormat="1" applyBorder="1" applyAlignment="1">
      <alignment horizontal="right" vertical="center"/>
    </xf>
    <xf numFmtId="167" fontId="0" fillId="0" borderId="3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6" borderId="9" xfId="6" applyFont="1" applyFill="1" applyBorder="1"/>
    <xf numFmtId="0" fontId="21" fillId="6" borderId="10" xfId="6" applyFont="1" applyFill="1" applyBorder="1"/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3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11" xfId="0" applyFont="1" applyFill="1" applyBorder="1" applyAlignment="1">
      <alignment horizontal="center" vertical="top" wrapText="1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4" fontId="5" fillId="0" borderId="15" xfId="6" applyNumberFormat="1" applyFont="1" applyBorder="1" applyAlignment="1">
      <alignment horizontal="center"/>
    </xf>
    <xf numFmtId="4" fontId="5" fillId="0" borderId="12" xfId="6" applyNumberFormat="1" applyFont="1" applyBorder="1" applyAlignment="1">
      <alignment horizontal="center"/>
    </xf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4" fontId="5" fillId="0" borderId="9" xfId="6" applyNumberFormat="1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0" fontId="5" fillId="0" borderId="0" xfId="6" applyFont="1" applyAlignment="1">
      <alignment horizontal="left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3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8" fontId="22" fillId="8" borderId="21" xfId="0" applyNumberFormat="1" applyFont="1" applyFill="1" applyBorder="1" applyAlignment="1">
      <alignment horizontal="left" vertical="top" indent="2" shrinkToFit="1"/>
    </xf>
    <xf numFmtId="0" fontId="38" fillId="8" borderId="1" xfId="0" applyFont="1" applyFill="1" applyBorder="1" applyAlignment="1">
      <alignment horizontal="center"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0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0" fontId="14" fillId="3" borderId="9" xfId="6" applyFont="1" applyFill="1" applyBorder="1" applyAlignment="1">
      <alignment horizontal="left" vertical="top" wrapText="1"/>
    </xf>
    <xf numFmtId="0" fontId="14" fillId="3" borderId="10" xfId="6" applyFont="1" applyFill="1" applyBorder="1" applyAlignment="1">
      <alignment horizontal="left" vertical="top" wrapText="1"/>
    </xf>
    <xf numFmtId="0" fontId="14" fillId="3" borderId="11" xfId="6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0" borderId="25" xfId="0" applyFont="1" applyFill="1" applyBorder="1" applyAlignment="1">
      <alignment horizontal="center" vertical="top" wrapText="1"/>
    </xf>
    <xf numFmtId="0" fontId="23" fillId="0" borderId="26" xfId="0" applyFont="1" applyFill="1" applyBorder="1" applyAlignment="1">
      <alignment horizontal="center" vertical="top" wrapText="1"/>
    </xf>
    <xf numFmtId="0" fontId="5" fillId="0" borderId="15" xfId="6" applyFont="1" applyBorder="1" applyAlignment="1">
      <alignment horizontal="center"/>
    </xf>
    <xf numFmtId="0" fontId="23" fillId="0" borderId="27" xfId="0" applyFon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</cellXfs>
  <cellStyles count="10">
    <cellStyle name="Normal" xfId="0" builtinId="0"/>
    <cellStyle name="Normal 5" xfId="4" xr:uid="{00000000-0005-0000-0000-000001000000}"/>
    <cellStyle name="Normal 5 2" xfId="6" xr:uid="{00000000-0005-0000-0000-000002000000}"/>
    <cellStyle name="Normal 5 3" xfId="9" xr:uid="{00000000-0005-0000-0000-000003000000}"/>
    <cellStyle name="Normal_Plan1_PLANILHA ORÇAMENTÁRIA - PAV. E DREN. Etapa II- PAC  TOTAL versao 31-10-2008 2" xfId="5" xr:uid="{00000000-0005-0000-0000-000004000000}"/>
    <cellStyle name="Porcentagem" xfId="2" builtinId="5"/>
    <cellStyle name="Vírgula" xfId="1" builtinId="3"/>
    <cellStyle name="Vírgula 2" xfId="3" xr:uid="{00000000-0005-0000-0000-000007000000}"/>
    <cellStyle name="Vírgula 2 2" xfId="8" xr:uid="{00000000-0005-0000-0000-000008000000}"/>
    <cellStyle name="Vírgula 3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5</xdr:row>
      <xdr:rowOff>50004</xdr:rowOff>
    </xdr:from>
    <xdr:to>
      <xdr:col>5</xdr:col>
      <xdr:colOff>752476</xdr:colOff>
      <xdr:row>19</xdr:row>
      <xdr:rowOff>161925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2002629"/>
          <a:ext cx="3705227" cy="2778921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5</xdr:row>
      <xdr:rowOff>47624</xdr:rowOff>
    </xdr:from>
    <xdr:to>
      <xdr:col>12</xdr:col>
      <xdr:colOff>314325</xdr:colOff>
      <xdr:row>19</xdr:row>
      <xdr:rowOff>38099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2000249"/>
          <a:ext cx="3543300" cy="26574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22</xdr:row>
      <xdr:rowOff>85725</xdr:rowOff>
    </xdr:from>
    <xdr:to>
      <xdr:col>5</xdr:col>
      <xdr:colOff>711200</xdr:colOff>
      <xdr:row>36</xdr:row>
      <xdr:rowOff>123825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276850"/>
          <a:ext cx="3606800" cy="27051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22</xdr:row>
      <xdr:rowOff>9525</xdr:rowOff>
    </xdr:from>
    <xdr:to>
      <xdr:col>12</xdr:col>
      <xdr:colOff>380999</xdr:colOff>
      <xdr:row>37</xdr:row>
      <xdr:rowOff>38099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5200650"/>
          <a:ext cx="3848099" cy="2886074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39</xdr:row>
      <xdr:rowOff>41275</xdr:rowOff>
    </xdr:from>
    <xdr:to>
      <xdr:col>5</xdr:col>
      <xdr:colOff>66675</xdr:colOff>
      <xdr:row>54</xdr:row>
      <xdr:rowOff>180975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8470900"/>
          <a:ext cx="2362200" cy="31496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228601</xdr:colOff>
      <xdr:row>39</xdr:row>
      <xdr:rowOff>20634</xdr:rowOff>
    </xdr:from>
    <xdr:to>
      <xdr:col>11</xdr:col>
      <xdr:colOff>466725</xdr:colOff>
      <xdr:row>54</xdr:row>
      <xdr:rowOff>161924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99"/>
        <a:stretch/>
      </xdr:blipFill>
      <xdr:spPr>
        <a:xfrm>
          <a:off x="4714876" y="8450259"/>
          <a:ext cx="2676524" cy="315119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56</xdr:row>
      <xdr:rowOff>185737</xdr:rowOff>
    </xdr:from>
    <xdr:to>
      <xdr:col>5</xdr:col>
      <xdr:colOff>762000</xdr:colOff>
      <xdr:row>61</xdr:row>
      <xdr:rowOff>47624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2006262"/>
          <a:ext cx="3752850" cy="2814637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56</xdr:row>
      <xdr:rowOff>47624</xdr:rowOff>
    </xdr:from>
    <xdr:to>
      <xdr:col>11</xdr:col>
      <xdr:colOff>514350</xdr:colOff>
      <xdr:row>61</xdr:row>
      <xdr:rowOff>139487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34"/>
        <a:stretch/>
      </xdr:blipFill>
      <xdr:spPr>
        <a:xfrm>
          <a:off x="4676775" y="11868149"/>
          <a:ext cx="2762250" cy="30446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5">
          <cell r="J15">
            <v>279.68</v>
          </cell>
        </row>
        <row r="16">
          <cell r="J16">
            <v>900</v>
          </cell>
        </row>
        <row r="20">
          <cell r="J20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9">
          <cell r="J39">
            <v>0</v>
          </cell>
        </row>
        <row r="40">
          <cell r="J40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6">
          <cell r="J46">
            <v>0</v>
          </cell>
        </row>
        <row r="47">
          <cell r="J47">
            <v>1.79</v>
          </cell>
        </row>
        <row r="48">
          <cell r="J48">
            <v>85.2</v>
          </cell>
        </row>
        <row r="49">
          <cell r="J49">
            <v>2.1</v>
          </cell>
        </row>
        <row r="56">
          <cell r="J56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8">
          <cell r="J178">
            <v>0</v>
          </cell>
        </row>
        <row r="181">
          <cell r="J181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96"/>
  <sheetViews>
    <sheetView tabSelected="1" view="pageBreakPreview" zoomScaleNormal="90" zoomScaleSheetLayoutView="100" workbookViewId="0">
      <selection activeCell="E6" sqref="E6"/>
    </sheetView>
  </sheetViews>
  <sheetFormatPr defaultRowHeight="14.4" x14ac:dyDescent="0.3"/>
  <cols>
    <col min="1" max="1" width="9.33203125" customWidth="1"/>
    <col min="2" max="2" width="72.109375" customWidth="1"/>
    <col min="3" max="3" width="8.33203125" customWidth="1"/>
    <col min="4" max="4" width="11" customWidth="1"/>
    <col min="5" max="5" width="11.33203125" customWidth="1"/>
    <col min="6" max="6" width="0" hidden="1" customWidth="1"/>
    <col min="7" max="7" width="9.44140625" customWidth="1"/>
    <col min="8" max="8" width="5.33203125" hidden="1" customWidth="1"/>
    <col min="9" max="9" width="13.33203125" customWidth="1"/>
    <col min="10" max="10" width="10.44140625" customWidth="1"/>
    <col min="11" max="11" width="9.33203125" customWidth="1"/>
    <col min="12" max="12" width="11.109375" customWidth="1"/>
    <col min="13" max="13" width="12.33203125" customWidth="1"/>
    <col min="14" max="14" width="12.109375" customWidth="1"/>
    <col min="15" max="15" width="12.6640625" customWidth="1"/>
    <col min="19" max="19" width="11.5546875" bestFit="1" customWidth="1"/>
    <col min="23" max="23" width="11.109375" bestFit="1" customWidth="1"/>
  </cols>
  <sheetData>
    <row r="1" spans="1:23" ht="24.75" customHeight="1" x14ac:dyDescent="0.3">
      <c r="A1" s="298"/>
      <c r="B1" s="299"/>
      <c r="C1" s="305" t="s">
        <v>436</v>
      </c>
      <c r="D1" s="305"/>
      <c r="E1" s="305"/>
      <c r="F1" s="305"/>
      <c r="G1" s="305"/>
      <c r="H1" s="305"/>
      <c r="I1" s="305"/>
      <c r="J1" s="306" t="s">
        <v>359</v>
      </c>
      <c r="K1" s="306"/>
      <c r="L1" s="306"/>
      <c r="M1" s="306"/>
      <c r="N1" s="306"/>
      <c r="O1" s="306"/>
    </row>
    <row r="2" spans="1:23" ht="43.5" customHeight="1" x14ac:dyDescent="0.3">
      <c r="A2" s="300"/>
      <c r="B2" s="301"/>
      <c r="C2" s="305"/>
      <c r="D2" s="305"/>
      <c r="E2" s="305"/>
      <c r="F2" s="305"/>
      <c r="G2" s="305"/>
      <c r="H2" s="305"/>
      <c r="I2" s="305"/>
      <c r="J2" s="307">
        <f>M191</f>
        <v>30705.82</v>
      </c>
      <c r="K2" s="308"/>
      <c r="L2" s="308"/>
      <c r="M2" s="308"/>
      <c r="N2" s="308"/>
      <c r="O2" s="308"/>
    </row>
    <row r="3" spans="1:23" x14ac:dyDescent="0.3">
      <c r="A3" s="268" t="s">
        <v>351</v>
      </c>
      <c r="B3" s="269"/>
      <c r="C3" s="270" t="s">
        <v>352</v>
      </c>
      <c r="D3" s="270"/>
      <c r="E3" s="31" t="s">
        <v>353</v>
      </c>
      <c r="F3" s="57"/>
      <c r="G3" s="57"/>
      <c r="H3" s="57"/>
      <c r="I3" s="58">
        <v>43719</v>
      </c>
      <c r="J3" s="281"/>
      <c r="K3" s="281"/>
      <c r="L3" s="281"/>
      <c r="M3" s="281"/>
      <c r="N3" s="281"/>
      <c r="O3" s="281"/>
      <c r="R3">
        <v>180</v>
      </c>
      <c r="S3" s="264">
        <v>43846</v>
      </c>
      <c r="T3">
        <v>567</v>
      </c>
    </row>
    <row r="4" spans="1:23" x14ac:dyDescent="0.3">
      <c r="A4" s="103" t="s">
        <v>356</v>
      </c>
      <c r="B4" s="104" t="s">
        <v>436</v>
      </c>
      <c r="C4" s="270" t="s">
        <v>354</v>
      </c>
      <c r="D4" s="270"/>
      <c r="E4" s="31" t="s">
        <v>355</v>
      </c>
      <c r="F4" s="57"/>
      <c r="G4" s="57"/>
      <c r="H4" s="57"/>
      <c r="I4" s="56"/>
      <c r="J4" s="4"/>
      <c r="K4" s="282" t="s">
        <v>364</v>
      </c>
      <c r="L4" s="282"/>
      <c r="M4" s="2"/>
      <c r="N4" s="312" t="s">
        <v>463</v>
      </c>
      <c r="O4" s="313"/>
      <c r="S4" s="264">
        <v>44523</v>
      </c>
      <c r="T4">
        <v>155</v>
      </c>
      <c r="W4" s="264">
        <v>44523</v>
      </c>
    </row>
    <row r="5" spans="1:23" x14ac:dyDescent="0.3">
      <c r="A5" s="103" t="s">
        <v>357</v>
      </c>
      <c r="B5" s="103" t="s">
        <v>358</v>
      </c>
      <c r="C5" s="2"/>
      <c r="D5" s="1"/>
      <c r="E5" s="2"/>
      <c r="F5" s="3"/>
      <c r="G5" s="3"/>
      <c r="H5" s="3"/>
      <c r="I5" s="2"/>
      <c r="J5" s="4"/>
      <c r="K5" s="286" t="s">
        <v>365</v>
      </c>
      <c r="L5" s="286"/>
      <c r="M5" s="95"/>
      <c r="N5" s="283" t="s">
        <v>465</v>
      </c>
      <c r="O5" s="283"/>
      <c r="S5">
        <f>S4-S3</f>
        <v>677</v>
      </c>
      <c r="T5">
        <f>SUM(T3:T4)</f>
        <v>722</v>
      </c>
      <c r="W5" s="264">
        <v>44561</v>
      </c>
    </row>
    <row r="6" spans="1:23" x14ac:dyDescent="0.3">
      <c r="A6" s="268" t="s">
        <v>464</v>
      </c>
      <c r="B6" s="268"/>
      <c r="C6" s="268"/>
      <c r="D6" s="1"/>
      <c r="E6" s="2"/>
      <c r="F6" s="3"/>
      <c r="G6" s="3"/>
      <c r="H6" s="3"/>
      <c r="I6" s="2"/>
      <c r="J6" s="4"/>
      <c r="K6" s="309" t="s">
        <v>366</v>
      </c>
      <c r="L6" s="309"/>
      <c r="M6" s="94"/>
      <c r="N6" s="311">
        <v>440762.85</v>
      </c>
      <c r="O6" s="311"/>
      <c r="S6">
        <v>180</v>
      </c>
      <c r="T6">
        <f>T5-38</f>
        <v>684</v>
      </c>
      <c r="W6">
        <f>W5-W4</f>
        <v>38</v>
      </c>
    </row>
    <row r="7" spans="1:23" x14ac:dyDescent="0.3">
      <c r="A7" s="268"/>
      <c r="B7" s="268"/>
      <c r="C7" s="268"/>
      <c r="D7" s="6"/>
      <c r="E7" s="5"/>
      <c r="F7" s="7"/>
      <c r="G7" s="7"/>
      <c r="H7" s="7"/>
      <c r="I7" s="5"/>
      <c r="J7" s="8"/>
      <c r="K7" s="286" t="s">
        <v>367</v>
      </c>
      <c r="L7" s="286"/>
      <c r="M7" s="286"/>
      <c r="N7" s="310">
        <f>N191</f>
        <v>135612.4</v>
      </c>
      <c r="O7" s="311"/>
    </row>
    <row r="8" spans="1:23" x14ac:dyDescent="0.3">
      <c r="A8" s="59" t="s">
        <v>360</v>
      </c>
      <c r="B8" s="59" t="s">
        <v>361</v>
      </c>
      <c r="C8" s="59" t="s">
        <v>362</v>
      </c>
      <c r="D8" s="63">
        <v>44141</v>
      </c>
      <c r="E8" s="63">
        <v>44523</v>
      </c>
      <c r="F8" s="60"/>
      <c r="G8" s="60"/>
      <c r="H8" s="60"/>
      <c r="I8" s="61"/>
      <c r="J8" s="62"/>
      <c r="K8" s="280" t="s">
        <v>363</v>
      </c>
      <c r="L8" s="280"/>
      <c r="M8" s="61"/>
      <c r="N8" s="284">
        <f>N6-N7</f>
        <v>305150.44999999995</v>
      </c>
      <c r="O8" s="285"/>
    </row>
    <row r="9" spans="1:23" x14ac:dyDescent="0.3">
      <c r="A9" s="304" t="s">
        <v>4</v>
      </c>
      <c r="B9" s="302" t="s">
        <v>5</v>
      </c>
      <c r="C9" s="272" t="s">
        <v>2</v>
      </c>
      <c r="D9" s="289" t="s">
        <v>3</v>
      </c>
      <c r="E9" s="291" t="s">
        <v>0</v>
      </c>
      <c r="F9" s="291"/>
      <c r="G9" s="265"/>
      <c r="H9" s="291"/>
      <c r="I9" s="291"/>
      <c r="J9" s="291"/>
      <c r="K9" s="277" t="s">
        <v>350</v>
      </c>
      <c r="L9" s="241"/>
      <c r="M9" s="242" t="s">
        <v>1</v>
      </c>
      <c r="N9" s="33"/>
      <c r="O9" s="277" t="s">
        <v>350</v>
      </c>
    </row>
    <row r="10" spans="1:23" ht="9.75" customHeight="1" x14ac:dyDescent="0.3">
      <c r="A10" s="304"/>
      <c r="B10" s="303"/>
      <c r="C10" s="273"/>
      <c r="D10" s="290"/>
      <c r="E10" s="266" t="s">
        <v>348</v>
      </c>
      <c r="F10" s="32"/>
      <c r="G10" s="271" t="s">
        <v>369</v>
      </c>
      <c r="H10" s="243"/>
      <c r="I10" s="266" t="s">
        <v>349</v>
      </c>
      <c r="J10" s="275" t="s">
        <v>325</v>
      </c>
      <c r="K10" s="278"/>
      <c r="L10" s="272" t="s">
        <v>348</v>
      </c>
      <c r="M10" s="265" t="s">
        <v>349</v>
      </c>
      <c r="N10" s="265" t="s">
        <v>325</v>
      </c>
      <c r="O10" s="278"/>
    </row>
    <row r="11" spans="1:23" ht="11.25" customHeight="1" x14ac:dyDescent="0.3">
      <c r="A11" s="304"/>
      <c r="B11" s="303"/>
      <c r="C11" s="273"/>
      <c r="D11" s="290"/>
      <c r="E11" s="266"/>
      <c r="F11" s="244"/>
      <c r="G11" s="271"/>
      <c r="H11" s="243"/>
      <c r="I11" s="266"/>
      <c r="J11" s="275"/>
      <c r="K11" s="278"/>
      <c r="L11" s="273"/>
      <c r="M11" s="266"/>
      <c r="N11" s="266"/>
      <c r="O11" s="278"/>
    </row>
    <row r="12" spans="1:23" ht="10.5" customHeight="1" x14ac:dyDescent="0.3">
      <c r="A12" s="272"/>
      <c r="B12" s="303"/>
      <c r="C12" s="273"/>
      <c r="D12" s="290"/>
      <c r="E12" s="266"/>
      <c r="F12" s="245"/>
      <c r="G12" s="271"/>
      <c r="H12" s="246">
        <v>0.94</v>
      </c>
      <c r="I12" s="267"/>
      <c r="J12" s="276"/>
      <c r="K12" s="279"/>
      <c r="L12" s="274"/>
      <c r="M12" s="267"/>
      <c r="N12" s="267"/>
      <c r="O12" s="279"/>
    </row>
    <row r="13" spans="1:23" x14ac:dyDescent="0.3">
      <c r="A13" s="146"/>
      <c r="B13" s="146"/>
      <c r="C13" s="146"/>
      <c r="D13" s="146"/>
      <c r="E13" s="146"/>
      <c r="F13" s="147"/>
      <c r="G13" s="147"/>
      <c r="H13" s="148"/>
      <c r="I13" s="34"/>
      <c r="J13" s="35"/>
      <c r="K13" s="64"/>
      <c r="L13" s="34"/>
      <c r="M13" s="34"/>
      <c r="N13" s="34"/>
      <c r="O13" s="149"/>
    </row>
    <row r="14" spans="1:23" x14ac:dyDescent="0.3">
      <c r="A14" s="150">
        <v>1</v>
      </c>
      <c r="B14" s="151" t="s">
        <v>6</v>
      </c>
      <c r="C14" s="152"/>
      <c r="D14" s="153"/>
      <c r="E14" s="151"/>
      <c r="F14" s="154"/>
      <c r="G14" s="154"/>
      <c r="H14" s="155"/>
      <c r="I14" s="38"/>
      <c r="J14" s="39"/>
      <c r="K14" s="39"/>
      <c r="L14" s="40"/>
      <c r="M14" s="41">
        <f>SUM(M15:M17)</f>
        <v>0</v>
      </c>
      <c r="N14" s="41"/>
      <c r="O14" s="156">
        <v>0</v>
      </c>
    </row>
    <row r="15" spans="1:23" ht="26.4" x14ac:dyDescent="0.3">
      <c r="A15" s="157" t="s">
        <v>7</v>
      </c>
      <c r="B15" s="158" t="s">
        <v>8</v>
      </c>
      <c r="C15" s="159" t="s">
        <v>9</v>
      </c>
      <c r="D15" s="160">
        <v>341.02</v>
      </c>
      <c r="E15" s="160">
        <v>4.5</v>
      </c>
      <c r="F15" s="161"/>
      <c r="G15" s="197">
        <v>4.5</v>
      </c>
      <c r="H15" s="37">
        <v>435.99</v>
      </c>
      <c r="I15" s="9"/>
      <c r="J15" s="10">
        <f>I15+'[6]1'!J14</f>
        <v>4.5</v>
      </c>
      <c r="K15" s="67" t="s">
        <v>368</v>
      </c>
      <c r="L15" s="9">
        <f>ROUND(E15*D15,2)</f>
        <v>1534.59</v>
      </c>
      <c r="M15" s="9">
        <f>ROUND(I15*D15,2)</f>
        <v>0</v>
      </c>
      <c r="N15" s="9">
        <f>ROUND(J15*D15,2)</f>
        <v>1534.59</v>
      </c>
      <c r="O15" s="162" t="s">
        <v>368</v>
      </c>
    </row>
    <row r="16" spans="1:23" ht="26.4" x14ac:dyDescent="0.3">
      <c r="A16" s="157" t="s">
        <v>10</v>
      </c>
      <c r="B16" s="158" t="s">
        <v>11</v>
      </c>
      <c r="C16" s="159" t="s">
        <v>9</v>
      </c>
      <c r="D16" s="160">
        <v>8.92</v>
      </c>
      <c r="E16" s="160">
        <v>279.68</v>
      </c>
      <c r="F16" s="161"/>
      <c r="G16" s="197">
        <v>279.68</v>
      </c>
      <c r="H16" s="37">
        <v>97.97</v>
      </c>
      <c r="I16" s="9"/>
      <c r="J16" s="10">
        <f>I16+'[6]1'!J15</f>
        <v>279.68</v>
      </c>
      <c r="K16" s="67" t="s">
        <v>368</v>
      </c>
      <c r="L16" s="9">
        <f>ROUND(E16*D16,2)</f>
        <v>2494.75</v>
      </c>
      <c r="M16" s="9">
        <f>ROUND(I16*D16,2)</f>
        <v>0</v>
      </c>
      <c r="N16" s="9">
        <f>ROUND(J16*D16,2)</f>
        <v>2494.75</v>
      </c>
      <c r="O16" s="162" t="s">
        <v>368</v>
      </c>
    </row>
    <row r="17" spans="1:15" x14ac:dyDescent="0.3">
      <c r="A17" s="157" t="s">
        <v>12</v>
      </c>
      <c r="B17" s="158" t="s">
        <v>13</v>
      </c>
      <c r="C17" s="159" t="s">
        <v>9</v>
      </c>
      <c r="D17" s="160">
        <v>1.01</v>
      </c>
      <c r="E17" s="160">
        <v>900</v>
      </c>
      <c r="F17" s="161"/>
      <c r="G17" s="197">
        <v>900</v>
      </c>
      <c r="H17" s="37">
        <v>2.8</v>
      </c>
      <c r="I17" s="9"/>
      <c r="J17" s="10">
        <f>I17+'[6]1'!J16</f>
        <v>900</v>
      </c>
      <c r="K17" s="67" t="s">
        <v>368</v>
      </c>
      <c r="L17" s="9">
        <f>ROUND(E17*D17,2)</f>
        <v>909</v>
      </c>
      <c r="M17" s="9">
        <f>ROUND(I17*D17,2)</f>
        <v>0</v>
      </c>
      <c r="N17" s="9">
        <f>ROUND(J17*D17,2)</f>
        <v>909</v>
      </c>
      <c r="O17" s="162" t="s">
        <v>368</v>
      </c>
    </row>
    <row r="18" spans="1:15" x14ac:dyDescent="0.3">
      <c r="A18" s="157"/>
      <c r="B18" s="158"/>
      <c r="C18" s="159"/>
      <c r="D18" s="160"/>
      <c r="E18" s="160"/>
      <c r="F18" s="161"/>
      <c r="G18" s="36"/>
      <c r="H18" s="37"/>
      <c r="I18" s="9"/>
      <c r="J18" s="10"/>
      <c r="K18" s="45"/>
      <c r="L18" s="11">
        <f>SUM(L15:L17)</f>
        <v>4938.34</v>
      </c>
      <c r="M18" s="11"/>
      <c r="N18" s="11">
        <f>SUM(N15:N17)</f>
        <v>4938.34</v>
      </c>
      <c r="O18" s="162"/>
    </row>
    <row r="19" spans="1:15" x14ac:dyDescent="0.3">
      <c r="A19" s="150">
        <v>2</v>
      </c>
      <c r="B19" s="151" t="s">
        <v>14</v>
      </c>
      <c r="C19" s="152"/>
      <c r="D19" s="153"/>
      <c r="E19" s="151"/>
      <c r="F19" s="154"/>
      <c r="G19" s="42"/>
      <c r="H19" s="43">
        <v>258.52999999999997</v>
      </c>
      <c r="I19" s="44"/>
      <c r="J19" s="45"/>
      <c r="K19" s="65"/>
      <c r="L19" s="40"/>
      <c r="M19" s="40"/>
      <c r="N19" s="40"/>
      <c r="O19" s="163">
        <f>SUM(O20:O23)</f>
        <v>0</v>
      </c>
    </row>
    <row r="20" spans="1:15" ht="52.8" x14ac:dyDescent="0.3">
      <c r="A20" s="157" t="s">
        <v>15</v>
      </c>
      <c r="B20" s="158" t="s">
        <v>16</v>
      </c>
      <c r="C20" s="159" t="s">
        <v>17</v>
      </c>
      <c r="D20" s="164">
        <v>4.38</v>
      </c>
      <c r="E20" s="164">
        <v>78.430000000000007</v>
      </c>
      <c r="F20" s="161"/>
      <c r="G20" s="165">
        <v>78.430000000000007</v>
      </c>
      <c r="H20" s="166">
        <v>1664.68</v>
      </c>
      <c r="I20" s="167">
        <v>0</v>
      </c>
      <c r="J20" s="168">
        <f>I20+G20</f>
        <v>78.430000000000007</v>
      </c>
      <c r="K20" s="45">
        <f>E20-J20</f>
        <v>0</v>
      </c>
      <c r="L20" s="9">
        <f>ROUND(E20*D20,2)</f>
        <v>343.52</v>
      </c>
      <c r="M20" s="9">
        <f>ROUND(I20*D20,2)</f>
        <v>0</v>
      </c>
      <c r="N20" s="9">
        <f>ROUND(J20*D20,2)</f>
        <v>343.52</v>
      </c>
      <c r="O20" s="169">
        <f>L20-N20</f>
        <v>0</v>
      </c>
    </row>
    <row r="21" spans="1:15" x14ac:dyDescent="0.3">
      <c r="A21" s="157" t="s">
        <v>18</v>
      </c>
      <c r="B21" s="158" t="s">
        <v>19</v>
      </c>
      <c r="C21" s="159" t="s">
        <v>17</v>
      </c>
      <c r="D21" s="160">
        <v>30.48</v>
      </c>
      <c r="E21" s="160">
        <v>12.58</v>
      </c>
      <c r="F21" s="161"/>
      <c r="G21" s="165">
        <v>12.58</v>
      </c>
      <c r="H21" s="37">
        <v>860.01</v>
      </c>
      <c r="I21" s="12">
        <v>0</v>
      </c>
      <c r="J21" s="10">
        <f>G21+'[6]1'!J20</f>
        <v>12.58</v>
      </c>
      <c r="K21" s="67" t="s">
        <v>368</v>
      </c>
      <c r="L21" s="9">
        <f>ROUND(E21*D21,2)</f>
        <v>383.44</v>
      </c>
      <c r="M21" s="9">
        <f>ROUND(I21*D21,2)</f>
        <v>0</v>
      </c>
      <c r="N21" s="9">
        <f>ROUND(J21*D21,2)</f>
        <v>383.44</v>
      </c>
      <c r="O21" s="169">
        <f t="shared" ref="O21:O23" si="0">L21-N21</f>
        <v>0</v>
      </c>
    </row>
    <row r="22" spans="1:15" x14ac:dyDescent="0.3">
      <c r="A22" s="157" t="s">
        <v>20</v>
      </c>
      <c r="B22" s="158" t="s">
        <v>21</v>
      </c>
      <c r="C22" s="159" t="s">
        <v>17</v>
      </c>
      <c r="D22" s="160">
        <v>16.12</v>
      </c>
      <c r="E22" s="160">
        <v>65.849999999999994</v>
      </c>
      <c r="F22" s="161"/>
      <c r="G22" s="161">
        <v>65.849999999999994</v>
      </c>
      <c r="H22" s="170"/>
      <c r="I22" s="12">
        <v>0</v>
      </c>
      <c r="J22" s="10">
        <f>I22+G22</f>
        <v>65.849999999999994</v>
      </c>
      <c r="K22" s="67" t="s">
        <v>368</v>
      </c>
      <c r="L22" s="9">
        <f>ROUND(E22*D22,2)</f>
        <v>1061.5</v>
      </c>
      <c r="M22" s="9">
        <f>ROUND(I22*D22,2)</f>
        <v>0</v>
      </c>
      <c r="N22" s="9">
        <f>ROUND(J22*D22,2)</f>
        <v>1061.5</v>
      </c>
      <c r="O22" s="169">
        <f t="shared" si="0"/>
        <v>0</v>
      </c>
    </row>
    <row r="23" spans="1:15" x14ac:dyDescent="0.3">
      <c r="A23" s="157" t="s">
        <v>22</v>
      </c>
      <c r="B23" s="158" t="s">
        <v>23</v>
      </c>
      <c r="C23" s="159" t="s">
        <v>17</v>
      </c>
      <c r="D23" s="160">
        <v>5.8</v>
      </c>
      <c r="E23" s="160">
        <v>12.58</v>
      </c>
      <c r="F23" s="161"/>
      <c r="G23" s="161">
        <v>12.58</v>
      </c>
      <c r="H23" s="170"/>
      <c r="I23" s="9">
        <v>0</v>
      </c>
      <c r="J23" s="10">
        <f>I23+G23</f>
        <v>12.58</v>
      </c>
      <c r="K23" s="67" t="s">
        <v>368</v>
      </c>
      <c r="L23" s="9">
        <f>ROUND(E23*D23,2)</f>
        <v>72.959999999999994</v>
      </c>
      <c r="M23" s="9">
        <f>ROUND(I23*D23,2)</f>
        <v>0</v>
      </c>
      <c r="N23" s="9">
        <f>ROUND(J23*D23,2)</f>
        <v>72.959999999999994</v>
      </c>
      <c r="O23" s="169">
        <f t="shared" si="0"/>
        <v>0</v>
      </c>
    </row>
    <row r="24" spans="1:15" x14ac:dyDescent="0.3">
      <c r="A24" s="157"/>
      <c r="B24" s="158"/>
      <c r="C24" s="159"/>
      <c r="D24" s="160"/>
      <c r="E24" s="160"/>
      <c r="F24" s="161"/>
      <c r="G24" s="161"/>
      <c r="H24" s="170"/>
      <c r="I24" s="9"/>
      <c r="J24" s="10"/>
      <c r="K24" s="45"/>
      <c r="L24" s="11">
        <f>SUM(L20:L23)</f>
        <v>1861.42</v>
      </c>
      <c r="M24" s="11">
        <f t="shared" ref="M24:N24" si="1">SUM(M20:M23)</f>
        <v>0</v>
      </c>
      <c r="N24" s="11">
        <f t="shared" si="1"/>
        <v>1861.42</v>
      </c>
      <c r="O24" s="149"/>
    </row>
    <row r="25" spans="1:15" x14ac:dyDescent="0.3">
      <c r="A25" s="150">
        <v>3</v>
      </c>
      <c r="B25" s="151" t="s">
        <v>25</v>
      </c>
      <c r="C25" s="152"/>
      <c r="D25" s="153"/>
      <c r="E25" s="151"/>
      <c r="F25" s="154"/>
      <c r="G25" s="154"/>
      <c r="H25" s="155"/>
      <c r="I25" s="40"/>
      <c r="J25" s="45"/>
      <c r="K25" s="96"/>
      <c r="L25" s="40"/>
      <c r="M25" s="40"/>
      <c r="N25" s="40"/>
      <c r="O25" s="140">
        <f>SUM(O26:O31)</f>
        <v>43940.340000000004</v>
      </c>
    </row>
    <row r="26" spans="1:15" ht="35.25" customHeight="1" x14ac:dyDescent="0.3">
      <c r="A26" s="157" t="s">
        <v>26</v>
      </c>
      <c r="B26" s="171" t="s">
        <v>27</v>
      </c>
      <c r="C26" s="159" t="s">
        <v>9</v>
      </c>
      <c r="D26" s="160">
        <v>58.47</v>
      </c>
      <c r="E26" s="160">
        <v>275.24983399999996</v>
      </c>
      <c r="F26" s="161"/>
      <c r="G26" s="36"/>
      <c r="H26" s="37">
        <v>25.44</v>
      </c>
      <c r="I26" s="10"/>
      <c r="J26" s="10">
        <f>I26+'[6]1'!J25</f>
        <v>0</v>
      </c>
      <c r="K26" s="172">
        <v>275.24983399999996</v>
      </c>
      <c r="L26" s="9">
        <f t="shared" ref="L26:L31" si="2">ROUND(E26*D26,2)</f>
        <v>16093.86</v>
      </c>
      <c r="M26" s="9">
        <f t="shared" ref="M26:M31" si="3">ROUND(I26*D26,2)</f>
        <v>0</v>
      </c>
      <c r="N26" s="9">
        <f t="shared" ref="N26:N31" si="4">ROUND(J26*D26,2)</f>
        <v>0</v>
      </c>
      <c r="O26" s="173">
        <f>L26-N26</f>
        <v>16093.86</v>
      </c>
    </row>
    <row r="27" spans="1:15" ht="26.4" x14ac:dyDescent="0.3">
      <c r="A27" s="157" t="s">
        <v>28</v>
      </c>
      <c r="B27" s="171" t="s">
        <v>29</v>
      </c>
      <c r="C27" s="159" t="s">
        <v>9</v>
      </c>
      <c r="D27" s="160">
        <v>43.77</v>
      </c>
      <c r="E27" s="160">
        <v>275.24983399999996</v>
      </c>
      <c r="F27" s="161"/>
      <c r="G27" s="36"/>
      <c r="H27" s="37">
        <v>34.64</v>
      </c>
      <c r="I27" s="12"/>
      <c r="J27" s="10">
        <f>I27+'[6]1'!J26</f>
        <v>0</v>
      </c>
      <c r="K27" s="172">
        <v>275.24983399999996</v>
      </c>
      <c r="L27" s="9">
        <f t="shared" si="2"/>
        <v>12047.69</v>
      </c>
      <c r="M27" s="9">
        <f t="shared" si="3"/>
        <v>0</v>
      </c>
      <c r="N27" s="9">
        <f t="shared" si="4"/>
        <v>0</v>
      </c>
      <c r="O27" s="173">
        <f t="shared" ref="O27:O31" si="5">L27-N27</f>
        <v>12047.69</v>
      </c>
    </row>
    <row r="28" spans="1:15" ht="26.4" x14ac:dyDescent="0.3">
      <c r="A28" s="157" t="s">
        <v>30</v>
      </c>
      <c r="B28" s="171" t="s">
        <v>31</v>
      </c>
      <c r="C28" s="159" t="s">
        <v>24</v>
      </c>
      <c r="D28" s="160">
        <v>23.45</v>
      </c>
      <c r="E28" s="160">
        <v>39.750599999999999</v>
      </c>
      <c r="F28" s="161"/>
      <c r="G28" s="36"/>
      <c r="H28" s="37">
        <v>16.329999999999998</v>
      </c>
      <c r="I28" s="12"/>
      <c r="J28" s="10">
        <f>I28+'[6]1'!J27</f>
        <v>0</v>
      </c>
      <c r="K28" s="172">
        <v>39.750599999999999</v>
      </c>
      <c r="L28" s="9">
        <f t="shared" si="2"/>
        <v>932.15</v>
      </c>
      <c r="M28" s="9">
        <f t="shared" si="3"/>
        <v>0</v>
      </c>
      <c r="N28" s="9">
        <f t="shared" si="4"/>
        <v>0</v>
      </c>
      <c r="O28" s="173">
        <f t="shared" si="5"/>
        <v>932.15</v>
      </c>
    </row>
    <row r="29" spans="1:15" ht="26.4" x14ac:dyDescent="0.3">
      <c r="A29" s="157" t="s">
        <v>32</v>
      </c>
      <c r="B29" s="171" t="s">
        <v>33</v>
      </c>
      <c r="C29" s="159" t="s">
        <v>24</v>
      </c>
      <c r="D29" s="160">
        <v>54.44</v>
      </c>
      <c r="E29" s="160">
        <v>63.285499999999999</v>
      </c>
      <c r="F29" s="161"/>
      <c r="G29" s="36"/>
      <c r="H29" s="37">
        <v>12.26</v>
      </c>
      <c r="I29" s="9"/>
      <c r="J29" s="10">
        <f>I29+'[6]1'!J28</f>
        <v>0</v>
      </c>
      <c r="K29" s="172">
        <v>63.285499999999999</v>
      </c>
      <c r="L29" s="9">
        <f t="shared" si="2"/>
        <v>3445.26</v>
      </c>
      <c r="M29" s="9">
        <f t="shared" si="3"/>
        <v>0</v>
      </c>
      <c r="N29" s="9">
        <f t="shared" si="4"/>
        <v>0</v>
      </c>
      <c r="O29" s="173">
        <f t="shared" si="5"/>
        <v>3445.26</v>
      </c>
    </row>
    <row r="30" spans="1:15" ht="26.4" x14ac:dyDescent="0.3">
      <c r="A30" s="157" t="s">
        <v>34</v>
      </c>
      <c r="B30" s="171" t="s">
        <v>35</v>
      </c>
      <c r="C30" s="159" t="s">
        <v>24</v>
      </c>
      <c r="D30" s="160">
        <v>28.06</v>
      </c>
      <c r="E30" s="160">
        <v>62.493099999999998</v>
      </c>
      <c r="F30" s="161"/>
      <c r="G30" s="36"/>
      <c r="H30" s="37">
        <v>23.47</v>
      </c>
      <c r="I30" s="9"/>
      <c r="J30" s="10">
        <f>I30+'[6]1'!J29</f>
        <v>0</v>
      </c>
      <c r="K30" s="172">
        <v>62.493099999999998</v>
      </c>
      <c r="L30" s="9">
        <f t="shared" si="2"/>
        <v>1753.56</v>
      </c>
      <c r="M30" s="9">
        <f t="shared" si="3"/>
        <v>0</v>
      </c>
      <c r="N30" s="9">
        <f t="shared" si="4"/>
        <v>0</v>
      </c>
      <c r="O30" s="173">
        <f t="shared" si="5"/>
        <v>1753.56</v>
      </c>
    </row>
    <row r="31" spans="1:15" x14ac:dyDescent="0.3">
      <c r="A31" s="157" t="s">
        <v>36</v>
      </c>
      <c r="B31" s="171" t="s">
        <v>37</v>
      </c>
      <c r="C31" s="159" t="s">
        <v>9</v>
      </c>
      <c r="D31" s="160">
        <v>366.9</v>
      </c>
      <c r="E31" s="160">
        <v>26.35</v>
      </c>
      <c r="F31" s="161"/>
      <c r="G31" s="161"/>
      <c r="H31" s="170"/>
      <c r="I31" s="9"/>
      <c r="J31" s="10">
        <f>I31+'[6]1'!J30</f>
        <v>0</v>
      </c>
      <c r="K31" s="172">
        <v>26.35</v>
      </c>
      <c r="L31" s="9">
        <f t="shared" si="2"/>
        <v>9667.82</v>
      </c>
      <c r="M31" s="9">
        <f t="shared" si="3"/>
        <v>0</v>
      </c>
      <c r="N31" s="9">
        <f t="shared" si="4"/>
        <v>0</v>
      </c>
      <c r="O31" s="173">
        <f t="shared" si="5"/>
        <v>9667.82</v>
      </c>
    </row>
    <row r="32" spans="1:15" x14ac:dyDescent="0.3">
      <c r="A32" s="157"/>
      <c r="B32" s="171"/>
      <c r="C32" s="159"/>
      <c r="D32" s="160"/>
      <c r="E32" s="160"/>
      <c r="F32" s="161"/>
      <c r="G32" s="161"/>
      <c r="H32" s="170"/>
      <c r="I32" s="9"/>
      <c r="J32" s="10"/>
      <c r="K32" s="45"/>
      <c r="L32" s="11">
        <f>SUM(L26:L31)</f>
        <v>43940.340000000004</v>
      </c>
      <c r="M32" s="11">
        <f t="shared" ref="M32:N32" si="6">SUM(M26:M31)</f>
        <v>0</v>
      </c>
      <c r="N32" s="11">
        <f t="shared" si="6"/>
        <v>0</v>
      </c>
      <c r="O32" s="149"/>
    </row>
    <row r="33" spans="1:15" x14ac:dyDescent="0.3">
      <c r="A33" s="150">
        <v>4</v>
      </c>
      <c r="B33" s="151" t="s">
        <v>38</v>
      </c>
      <c r="C33" s="152"/>
      <c r="D33" s="153"/>
      <c r="E33" s="151"/>
      <c r="F33" s="154"/>
      <c r="G33" s="154"/>
      <c r="H33" s="155"/>
      <c r="I33" s="40"/>
      <c r="J33" s="45"/>
      <c r="K33" s="65"/>
      <c r="L33" s="43"/>
      <c r="M33" s="40"/>
      <c r="N33" s="40"/>
      <c r="O33" s="141">
        <f>SUM(O34:O50)</f>
        <v>21533.260000000006</v>
      </c>
    </row>
    <row r="34" spans="1:15" ht="26.4" x14ac:dyDescent="0.3">
      <c r="A34" s="157" t="s">
        <v>39</v>
      </c>
      <c r="B34" s="171" t="s">
        <v>40</v>
      </c>
      <c r="C34" s="159" t="s">
        <v>17</v>
      </c>
      <c r="D34" s="160">
        <v>246.61</v>
      </c>
      <c r="E34" s="160">
        <v>6.53</v>
      </c>
      <c r="F34" s="161"/>
      <c r="G34" s="165">
        <v>6.53</v>
      </c>
      <c r="H34" s="170"/>
      <c r="I34" s="9">
        <v>0</v>
      </c>
      <c r="J34" s="10">
        <f>G34+I34</f>
        <v>6.53</v>
      </c>
      <c r="K34" s="93">
        <f t="shared" ref="K34:K40" si="7">E34-J34</f>
        <v>0</v>
      </c>
      <c r="L34" s="9">
        <f t="shared" ref="L34:L50" si="8">ROUND(E34*D34,2)</f>
        <v>1610.36</v>
      </c>
      <c r="M34" s="9">
        <f t="shared" ref="M34:M50" si="9">ROUND(I34*D34,2)</f>
        <v>0</v>
      </c>
      <c r="N34" s="9">
        <f t="shared" ref="N34:N50" si="10">ROUND(J34*D34,2)</f>
        <v>1610.36</v>
      </c>
      <c r="O34" s="173">
        <f t="shared" ref="O34:O39" si="11">L34-N34</f>
        <v>0</v>
      </c>
    </row>
    <row r="35" spans="1:15" x14ac:dyDescent="0.3">
      <c r="A35" s="157" t="s">
        <v>41</v>
      </c>
      <c r="B35" s="171" t="s">
        <v>42</v>
      </c>
      <c r="C35" s="159" t="s">
        <v>17</v>
      </c>
      <c r="D35" s="160">
        <v>323.26</v>
      </c>
      <c r="E35" s="160">
        <v>44.3</v>
      </c>
      <c r="F35" s="161"/>
      <c r="G35" s="165">
        <v>44.3</v>
      </c>
      <c r="H35" s="170"/>
      <c r="I35" s="9">
        <v>0</v>
      </c>
      <c r="J35" s="10">
        <f>I35+G35</f>
        <v>44.3</v>
      </c>
      <c r="K35" s="45">
        <f t="shared" si="7"/>
        <v>0</v>
      </c>
      <c r="L35" s="9">
        <f t="shared" si="8"/>
        <v>14320.42</v>
      </c>
      <c r="M35" s="9">
        <f t="shared" si="9"/>
        <v>0</v>
      </c>
      <c r="N35" s="9">
        <f t="shared" si="10"/>
        <v>14320.42</v>
      </c>
      <c r="O35" s="173">
        <f t="shared" si="11"/>
        <v>0</v>
      </c>
    </row>
    <row r="36" spans="1:15" ht="26.4" x14ac:dyDescent="0.3">
      <c r="A36" s="157" t="s">
        <v>43</v>
      </c>
      <c r="B36" s="171" t="s">
        <v>44</v>
      </c>
      <c r="C36" s="159" t="s">
        <v>9</v>
      </c>
      <c r="D36" s="160">
        <v>74.180000000000007</v>
      </c>
      <c r="E36" s="160">
        <v>354.96</v>
      </c>
      <c r="F36" s="161"/>
      <c r="G36" s="165">
        <v>272.14</v>
      </c>
      <c r="H36" s="37">
        <v>15.73</v>
      </c>
      <c r="I36" s="206">
        <v>62.28</v>
      </c>
      <c r="J36" s="10">
        <f>I36+G36</f>
        <v>334.41999999999996</v>
      </c>
      <c r="K36" s="45">
        <f t="shared" si="7"/>
        <v>20.54000000000002</v>
      </c>
      <c r="L36" s="9">
        <f t="shared" si="8"/>
        <v>26330.93</v>
      </c>
      <c r="M36" s="9">
        <f t="shared" si="9"/>
        <v>4619.93</v>
      </c>
      <c r="N36" s="9">
        <f t="shared" si="10"/>
        <v>24807.279999999999</v>
      </c>
      <c r="O36" s="173">
        <f t="shared" si="11"/>
        <v>1523.6500000000015</v>
      </c>
    </row>
    <row r="37" spans="1:15" ht="26.4" x14ac:dyDescent="0.3">
      <c r="A37" s="157" t="s">
        <v>45</v>
      </c>
      <c r="B37" s="171" t="s">
        <v>46</v>
      </c>
      <c r="C37" s="159" t="s">
        <v>47</v>
      </c>
      <c r="D37" s="160">
        <v>8.48</v>
      </c>
      <c r="E37" s="160">
        <v>1226</v>
      </c>
      <c r="F37" s="161"/>
      <c r="G37" s="165">
        <v>1141.2</v>
      </c>
      <c r="H37" s="37">
        <v>47.99</v>
      </c>
      <c r="I37" s="206">
        <v>0</v>
      </c>
      <c r="J37" s="10">
        <f t="shared" ref="J37:J39" si="12">I37+G37</f>
        <v>1141.2</v>
      </c>
      <c r="K37" s="45">
        <f t="shared" si="7"/>
        <v>84.799999999999955</v>
      </c>
      <c r="L37" s="9">
        <f t="shared" si="8"/>
        <v>10396.48</v>
      </c>
      <c r="M37" s="9">
        <f t="shared" si="9"/>
        <v>0</v>
      </c>
      <c r="N37" s="9">
        <f t="shared" si="10"/>
        <v>9677.3799999999992</v>
      </c>
      <c r="O37" s="173">
        <f t="shared" si="11"/>
        <v>719.10000000000036</v>
      </c>
    </row>
    <row r="38" spans="1:15" ht="26.4" x14ac:dyDescent="0.3">
      <c r="A38" s="157" t="s">
        <v>48</v>
      </c>
      <c r="B38" s="158" t="s">
        <v>49</v>
      </c>
      <c r="C38" s="159" t="s">
        <v>47</v>
      </c>
      <c r="D38" s="160">
        <v>7.7</v>
      </c>
      <c r="E38" s="160">
        <v>482.59999999999997</v>
      </c>
      <c r="F38" s="161"/>
      <c r="G38" s="165">
        <v>461.5</v>
      </c>
      <c r="H38" s="37">
        <v>938.58</v>
      </c>
      <c r="I38" s="206">
        <v>0</v>
      </c>
      <c r="J38" s="10">
        <f t="shared" si="12"/>
        <v>461.5</v>
      </c>
      <c r="K38" s="45">
        <f t="shared" si="7"/>
        <v>21.099999999999966</v>
      </c>
      <c r="L38" s="9">
        <f t="shared" si="8"/>
        <v>3716.02</v>
      </c>
      <c r="M38" s="9">
        <f t="shared" si="9"/>
        <v>0</v>
      </c>
      <c r="N38" s="9">
        <f t="shared" si="10"/>
        <v>3553.55</v>
      </c>
      <c r="O38" s="173">
        <f t="shared" si="11"/>
        <v>162.4699999999998</v>
      </c>
    </row>
    <row r="39" spans="1:15" ht="26.4" x14ac:dyDescent="0.3">
      <c r="A39" s="157" t="s">
        <v>50</v>
      </c>
      <c r="B39" s="171" t="s">
        <v>51</v>
      </c>
      <c r="C39" s="159" t="s">
        <v>17</v>
      </c>
      <c r="D39" s="160">
        <v>326.17</v>
      </c>
      <c r="E39" s="160">
        <v>21.55</v>
      </c>
      <c r="F39" s="161"/>
      <c r="G39" s="165">
        <v>17.489999999999998</v>
      </c>
      <c r="H39" s="170"/>
      <c r="I39" s="206">
        <v>2.83</v>
      </c>
      <c r="J39" s="10">
        <f t="shared" si="12"/>
        <v>20.32</v>
      </c>
      <c r="K39" s="45">
        <f t="shared" si="7"/>
        <v>1.2300000000000004</v>
      </c>
      <c r="L39" s="9">
        <f t="shared" si="8"/>
        <v>7028.96</v>
      </c>
      <c r="M39" s="9">
        <f t="shared" si="9"/>
        <v>923.06</v>
      </c>
      <c r="N39" s="9">
        <f t="shared" si="10"/>
        <v>6627.77</v>
      </c>
      <c r="O39" s="173">
        <f t="shared" si="11"/>
        <v>401.1899999999996</v>
      </c>
    </row>
    <row r="40" spans="1:15" ht="39.6" x14ac:dyDescent="0.3">
      <c r="A40" s="157" t="s">
        <v>52</v>
      </c>
      <c r="B40" s="171" t="s">
        <v>53</v>
      </c>
      <c r="C40" s="159" t="s">
        <v>9</v>
      </c>
      <c r="D40" s="160">
        <v>64.14</v>
      </c>
      <c r="E40" s="160">
        <v>250.0848</v>
      </c>
      <c r="F40" s="161"/>
      <c r="G40" s="165">
        <v>0</v>
      </c>
      <c r="H40" s="37">
        <v>47.99</v>
      </c>
      <c r="I40" s="9"/>
      <c r="J40" s="10">
        <f>I40+'[6]1'!J39</f>
        <v>0</v>
      </c>
      <c r="K40" s="45">
        <f t="shared" si="7"/>
        <v>250.0848</v>
      </c>
      <c r="L40" s="9">
        <f t="shared" si="8"/>
        <v>16040.44</v>
      </c>
      <c r="M40" s="9">
        <f t="shared" si="9"/>
        <v>0</v>
      </c>
      <c r="N40" s="9">
        <f t="shared" si="10"/>
        <v>0</v>
      </c>
      <c r="O40" s="173">
        <f t="shared" ref="O40:O50" si="13">L40-N40</f>
        <v>16040.44</v>
      </c>
    </row>
    <row r="41" spans="1:15" ht="39.6" x14ac:dyDescent="0.3">
      <c r="A41" s="157" t="s">
        <v>54</v>
      </c>
      <c r="B41" s="171" t="s">
        <v>55</v>
      </c>
      <c r="C41" s="159" t="s">
        <v>9</v>
      </c>
      <c r="D41" s="160">
        <v>67.55</v>
      </c>
      <c r="E41" s="160">
        <v>22.3094</v>
      </c>
      <c r="F41" s="161"/>
      <c r="G41" s="165">
        <v>0</v>
      </c>
      <c r="H41" s="37">
        <v>938.58</v>
      </c>
      <c r="I41" s="9"/>
      <c r="J41" s="10">
        <f>I41+'[6]1'!J40</f>
        <v>0</v>
      </c>
      <c r="K41" s="45">
        <f t="shared" ref="K41:K50" si="14">E41-J41</f>
        <v>22.3094</v>
      </c>
      <c r="L41" s="9">
        <f t="shared" si="8"/>
        <v>1507</v>
      </c>
      <c r="M41" s="9">
        <f t="shared" si="9"/>
        <v>0</v>
      </c>
      <c r="N41" s="9">
        <f t="shared" si="10"/>
        <v>0</v>
      </c>
      <c r="O41" s="173">
        <f t="shared" si="13"/>
        <v>1507</v>
      </c>
    </row>
    <row r="42" spans="1:15" x14ac:dyDescent="0.3">
      <c r="A42" s="157" t="s">
        <v>56</v>
      </c>
      <c r="B42" s="171" t="s">
        <v>57</v>
      </c>
      <c r="C42" s="159" t="s">
        <v>24</v>
      </c>
      <c r="D42" s="160">
        <v>21.67</v>
      </c>
      <c r="E42" s="160">
        <v>15.450000000000001</v>
      </c>
      <c r="F42" s="161"/>
      <c r="G42" s="165">
        <v>1</v>
      </c>
      <c r="H42" s="37">
        <v>7.5</v>
      </c>
      <c r="I42" s="9">
        <v>0</v>
      </c>
      <c r="J42" s="10">
        <f>G42+I42</f>
        <v>1</v>
      </c>
      <c r="K42" s="45">
        <f t="shared" si="14"/>
        <v>14.450000000000001</v>
      </c>
      <c r="L42" s="9">
        <f t="shared" si="8"/>
        <v>334.8</v>
      </c>
      <c r="M42" s="9">
        <f t="shared" si="9"/>
        <v>0</v>
      </c>
      <c r="N42" s="9">
        <f t="shared" si="10"/>
        <v>21.67</v>
      </c>
      <c r="O42" s="173">
        <f t="shared" si="13"/>
        <v>313.13</v>
      </c>
    </row>
    <row r="43" spans="1:15" x14ac:dyDescent="0.3">
      <c r="A43" s="157" t="s">
        <v>58</v>
      </c>
      <c r="B43" s="171" t="s">
        <v>59</v>
      </c>
      <c r="C43" s="159" t="s">
        <v>24</v>
      </c>
      <c r="D43" s="160">
        <v>27.46</v>
      </c>
      <c r="E43" s="160">
        <v>28</v>
      </c>
      <c r="F43" s="161"/>
      <c r="G43" s="165">
        <v>0</v>
      </c>
      <c r="H43" s="170"/>
      <c r="I43" s="12"/>
      <c r="J43" s="10">
        <f>I43+'[6]1'!J42</f>
        <v>0</v>
      </c>
      <c r="K43" s="45">
        <f t="shared" si="14"/>
        <v>28</v>
      </c>
      <c r="L43" s="9">
        <f t="shared" si="8"/>
        <v>768.88</v>
      </c>
      <c r="M43" s="9">
        <f t="shared" si="9"/>
        <v>0</v>
      </c>
      <c r="N43" s="9">
        <f t="shared" si="10"/>
        <v>0</v>
      </c>
      <c r="O43" s="173">
        <f t="shared" si="13"/>
        <v>768.88</v>
      </c>
    </row>
    <row r="44" spans="1:15" x14ac:dyDescent="0.3">
      <c r="A44" s="157" t="s">
        <v>60</v>
      </c>
      <c r="B44" s="171" t="s">
        <v>61</v>
      </c>
      <c r="C44" s="159" t="s">
        <v>24</v>
      </c>
      <c r="D44" s="160">
        <v>16.64</v>
      </c>
      <c r="E44" s="160">
        <v>28.42</v>
      </c>
      <c r="F44" s="161"/>
      <c r="G44" s="165">
        <v>0</v>
      </c>
      <c r="H44" s="170"/>
      <c r="I44" s="12">
        <v>28.42</v>
      </c>
      <c r="J44" s="10">
        <f>I44+'[6]1'!J43</f>
        <v>28.42</v>
      </c>
      <c r="K44" s="45">
        <f t="shared" si="14"/>
        <v>0</v>
      </c>
      <c r="L44" s="9">
        <f t="shared" si="8"/>
        <v>472.91</v>
      </c>
      <c r="M44" s="9">
        <f t="shared" si="9"/>
        <v>472.91</v>
      </c>
      <c r="N44" s="9">
        <f t="shared" si="10"/>
        <v>472.91</v>
      </c>
      <c r="O44" s="173">
        <f t="shared" si="13"/>
        <v>0</v>
      </c>
    </row>
    <row r="45" spans="1:15" x14ac:dyDescent="0.3">
      <c r="A45" s="157" t="s">
        <v>62</v>
      </c>
      <c r="B45" s="171" t="s">
        <v>63</v>
      </c>
      <c r="C45" s="159" t="s">
        <v>24</v>
      </c>
      <c r="D45" s="160">
        <v>26.98</v>
      </c>
      <c r="E45" s="160">
        <v>3.61</v>
      </c>
      <c r="F45" s="161"/>
      <c r="G45" s="165">
        <v>0</v>
      </c>
      <c r="H45" s="170"/>
      <c r="I45" s="12"/>
      <c r="J45" s="10">
        <f>I45+'[6]1'!J44</f>
        <v>0</v>
      </c>
      <c r="K45" s="45">
        <f t="shared" si="14"/>
        <v>3.61</v>
      </c>
      <c r="L45" s="9">
        <f t="shared" si="8"/>
        <v>97.4</v>
      </c>
      <c r="M45" s="9">
        <f t="shared" si="9"/>
        <v>0</v>
      </c>
      <c r="N45" s="9">
        <f t="shared" si="10"/>
        <v>0</v>
      </c>
      <c r="O45" s="173">
        <f t="shared" si="13"/>
        <v>97.4</v>
      </c>
    </row>
    <row r="46" spans="1:15" x14ac:dyDescent="0.3">
      <c r="A46" s="157" t="s">
        <v>64</v>
      </c>
      <c r="B46" s="171" t="s">
        <v>65</v>
      </c>
      <c r="C46" s="159" t="s">
        <v>24</v>
      </c>
      <c r="D46" s="160">
        <v>21.38</v>
      </c>
      <c r="E46" s="160">
        <v>4.25</v>
      </c>
      <c r="F46" s="161"/>
      <c r="G46" s="165">
        <v>0</v>
      </c>
      <c r="H46" s="170"/>
      <c r="I46" s="12">
        <v>4.25</v>
      </c>
      <c r="J46" s="10">
        <f>SUM(G46:I46)</f>
        <v>4.25</v>
      </c>
      <c r="K46" s="45">
        <f t="shared" si="14"/>
        <v>0</v>
      </c>
      <c r="L46" s="9">
        <f t="shared" si="8"/>
        <v>90.87</v>
      </c>
      <c r="M46" s="9">
        <f t="shared" si="9"/>
        <v>90.87</v>
      </c>
      <c r="N46" s="9">
        <f t="shared" si="10"/>
        <v>90.87</v>
      </c>
      <c r="O46" s="173">
        <f t="shared" si="13"/>
        <v>0</v>
      </c>
    </row>
    <row r="47" spans="1:15" x14ac:dyDescent="0.3">
      <c r="A47" s="157" t="s">
        <v>66</v>
      </c>
      <c r="B47" s="171" t="s">
        <v>65</v>
      </c>
      <c r="C47" s="159" t="s">
        <v>24</v>
      </c>
      <c r="D47" s="160">
        <v>25.24</v>
      </c>
      <c r="E47" s="160">
        <v>41.2</v>
      </c>
      <c r="F47" s="161"/>
      <c r="G47" s="165">
        <v>0</v>
      </c>
      <c r="H47" s="37">
        <v>47.99</v>
      </c>
      <c r="I47" s="12">
        <v>41.2</v>
      </c>
      <c r="J47" s="10">
        <f>I47+'[6]1'!J46</f>
        <v>41.2</v>
      </c>
      <c r="K47" s="45">
        <f t="shared" si="14"/>
        <v>0</v>
      </c>
      <c r="L47" s="9">
        <f t="shared" si="8"/>
        <v>1039.8900000000001</v>
      </c>
      <c r="M47" s="9">
        <f t="shared" si="9"/>
        <v>1039.8900000000001</v>
      </c>
      <c r="N47" s="9">
        <f t="shared" si="10"/>
        <v>1039.8900000000001</v>
      </c>
      <c r="O47" s="173">
        <f t="shared" si="13"/>
        <v>0</v>
      </c>
    </row>
    <row r="48" spans="1:15" ht="39.6" x14ac:dyDescent="0.3">
      <c r="A48" s="157" t="s">
        <v>67</v>
      </c>
      <c r="B48" s="171" t="s">
        <v>68</v>
      </c>
      <c r="C48" s="159" t="s">
        <v>17</v>
      </c>
      <c r="D48" s="160">
        <v>1556.38</v>
      </c>
      <c r="E48" s="160">
        <v>1.79</v>
      </c>
      <c r="F48" s="161"/>
      <c r="G48" s="165">
        <v>1.79</v>
      </c>
      <c r="H48" s="37">
        <v>938.58</v>
      </c>
      <c r="I48" s="12"/>
      <c r="J48" s="10">
        <f>I48+'[6]1'!J47</f>
        <v>1.79</v>
      </c>
      <c r="K48" s="45">
        <f t="shared" si="14"/>
        <v>0</v>
      </c>
      <c r="L48" s="9">
        <f t="shared" si="8"/>
        <v>2785.92</v>
      </c>
      <c r="M48" s="9">
        <f t="shared" si="9"/>
        <v>0</v>
      </c>
      <c r="N48" s="9">
        <f t="shared" si="10"/>
        <v>2785.92</v>
      </c>
      <c r="O48" s="173">
        <f t="shared" si="13"/>
        <v>0</v>
      </c>
    </row>
    <row r="49" spans="1:15" ht="26.4" x14ac:dyDescent="0.3">
      <c r="A49" s="157" t="s">
        <v>69</v>
      </c>
      <c r="B49" s="171" t="s">
        <v>70</v>
      </c>
      <c r="C49" s="159" t="s">
        <v>24</v>
      </c>
      <c r="D49" s="160">
        <v>21.29</v>
      </c>
      <c r="E49" s="160">
        <v>85.2</v>
      </c>
      <c r="F49" s="161"/>
      <c r="G49" s="165">
        <v>85.2</v>
      </c>
      <c r="H49" s="170"/>
      <c r="I49" s="12"/>
      <c r="J49" s="10">
        <f>I49+'[6]1'!J48</f>
        <v>85.2</v>
      </c>
      <c r="K49" s="45">
        <f t="shared" si="14"/>
        <v>0</v>
      </c>
      <c r="L49" s="9">
        <f t="shared" si="8"/>
        <v>1813.91</v>
      </c>
      <c r="M49" s="9">
        <f t="shared" si="9"/>
        <v>0</v>
      </c>
      <c r="N49" s="9">
        <f t="shared" si="10"/>
        <v>1813.91</v>
      </c>
      <c r="O49" s="173">
        <f t="shared" si="13"/>
        <v>0</v>
      </c>
    </row>
    <row r="50" spans="1:15" x14ac:dyDescent="0.3">
      <c r="A50" s="157" t="s">
        <v>71</v>
      </c>
      <c r="B50" s="171" t="s">
        <v>72</v>
      </c>
      <c r="C50" s="159" t="s">
        <v>47</v>
      </c>
      <c r="D50" s="160">
        <v>589.20000000000005</v>
      </c>
      <c r="E50" s="160">
        <v>2.1</v>
      </c>
      <c r="F50" s="161"/>
      <c r="G50" s="165">
        <v>2.1</v>
      </c>
      <c r="H50" s="37">
        <v>47.99</v>
      </c>
      <c r="I50" s="12"/>
      <c r="J50" s="10">
        <f>I50+'[6]1'!J49</f>
        <v>2.1</v>
      </c>
      <c r="K50" s="45">
        <f t="shared" si="14"/>
        <v>0</v>
      </c>
      <c r="L50" s="9">
        <f t="shared" si="8"/>
        <v>1237.32</v>
      </c>
      <c r="M50" s="9">
        <f t="shared" si="9"/>
        <v>0</v>
      </c>
      <c r="N50" s="9">
        <f t="shared" si="10"/>
        <v>1237.32</v>
      </c>
      <c r="O50" s="173">
        <f t="shared" si="13"/>
        <v>0</v>
      </c>
    </row>
    <row r="51" spans="1:15" x14ac:dyDescent="0.3">
      <c r="A51" s="157"/>
      <c r="B51" s="171"/>
      <c r="C51" s="159"/>
      <c r="D51" s="160"/>
      <c r="E51" s="160"/>
      <c r="F51" s="161"/>
      <c r="G51" s="36"/>
      <c r="H51" s="37"/>
      <c r="I51" s="12"/>
      <c r="J51" s="10"/>
      <c r="K51" s="45"/>
      <c r="L51" s="11">
        <f>SUM(L34:L50)</f>
        <v>89592.510000000009</v>
      </c>
      <c r="M51" s="11">
        <f t="shared" ref="M51:N51" si="15">SUM(M34:M50)</f>
        <v>7146.66</v>
      </c>
      <c r="N51" s="11">
        <f t="shared" si="15"/>
        <v>68059.25</v>
      </c>
      <c r="O51" s="149"/>
    </row>
    <row r="52" spans="1:15" x14ac:dyDescent="0.3">
      <c r="A52" s="150">
        <v>5</v>
      </c>
      <c r="B52" s="151" t="s">
        <v>73</v>
      </c>
      <c r="C52" s="152"/>
      <c r="D52" s="153"/>
      <c r="E52" s="151"/>
      <c r="F52" s="154"/>
      <c r="G52" s="42"/>
      <c r="H52" s="43">
        <v>938.58</v>
      </c>
      <c r="I52" s="44"/>
      <c r="J52" s="45"/>
      <c r="K52" s="65"/>
      <c r="L52" s="40"/>
      <c r="M52" s="40"/>
      <c r="N52" s="40"/>
      <c r="O52" s="141">
        <f>O53</f>
        <v>13937.629999999997</v>
      </c>
    </row>
    <row r="53" spans="1:15" ht="39.6" x14ac:dyDescent="0.3">
      <c r="A53" s="157" t="s">
        <v>74</v>
      </c>
      <c r="B53" s="158" t="s">
        <v>75</v>
      </c>
      <c r="C53" s="159" t="s">
        <v>9</v>
      </c>
      <c r="D53" s="164">
        <v>53.36</v>
      </c>
      <c r="E53" s="164">
        <v>867.81</v>
      </c>
      <c r="F53" s="161"/>
      <c r="G53" s="165">
        <v>585.05999999999995</v>
      </c>
      <c r="H53" s="170"/>
      <c r="I53" s="12">
        <v>21.55</v>
      </c>
      <c r="J53" s="10">
        <f>I53+G53</f>
        <v>606.6099999999999</v>
      </c>
      <c r="K53" s="45">
        <f>E53-J53</f>
        <v>261.20000000000005</v>
      </c>
      <c r="L53" s="9">
        <f>ROUND(E53*D53,2)</f>
        <v>46306.34</v>
      </c>
      <c r="M53" s="9">
        <f>ROUND(I53*D53,2)</f>
        <v>1149.9100000000001</v>
      </c>
      <c r="N53" s="9">
        <f>ROUND(J53*D53,2)</f>
        <v>32368.71</v>
      </c>
      <c r="O53" s="169">
        <f t="shared" ref="O53" si="16">L53-N53</f>
        <v>13937.629999999997</v>
      </c>
    </row>
    <row r="54" spans="1:15" x14ac:dyDescent="0.3">
      <c r="A54" s="157"/>
      <c r="B54" s="158"/>
      <c r="C54" s="159"/>
      <c r="D54" s="160"/>
      <c r="E54" s="160"/>
      <c r="F54" s="161"/>
      <c r="G54" s="36"/>
      <c r="H54" s="170"/>
      <c r="I54" s="12"/>
      <c r="J54" s="10"/>
      <c r="K54" s="45"/>
      <c r="L54" s="11">
        <f>SUM(L53)</f>
        <v>46306.34</v>
      </c>
      <c r="M54" s="11">
        <f t="shared" ref="M54:N54" si="17">SUM(M53)</f>
        <v>1149.9100000000001</v>
      </c>
      <c r="N54" s="11">
        <f t="shared" si="17"/>
        <v>32368.71</v>
      </c>
      <c r="O54" s="149"/>
    </row>
    <row r="55" spans="1:15" x14ac:dyDescent="0.3">
      <c r="A55" s="150">
        <v>6</v>
      </c>
      <c r="B55" s="151" t="s">
        <v>76</v>
      </c>
      <c r="C55" s="152"/>
      <c r="D55" s="153"/>
      <c r="E55" s="151"/>
      <c r="F55" s="154"/>
      <c r="G55" s="42"/>
      <c r="H55" s="43">
        <v>85.18</v>
      </c>
      <c r="I55" s="44"/>
      <c r="J55" s="45"/>
      <c r="K55" s="65"/>
      <c r="L55" s="40"/>
      <c r="M55" s="40"/>
      <c r="N55" s="40"/>
      <c r="O55" s="141">
        <f>SUM(O56:O57)</f>
        <v>3553.23</v>
      </c>
    </row>
    <row r="56" spans="1:15" x14ac:dyDescent="0.3">
      <c r="A56" s="157" t="s">
        <v>77</v>
      </c>
      <c r="B56" s="171" t="s">
        <v>78</v>
      </c>
      <c r="C56" s="159" t="s">
        <v>9</v>
      </c>
      <c r="D56" s="164">
        <v>8.64</v>
      </c>
      <c r="E56" s="164">
        <v>434.97840999999988</v>
      </c>
      <c r="F56" s="161"/>
      <c r="G56" s="161">
        <v>38.36</v>
      </c>
      <c r="H56" s="170"/>
      <c r="I56" s="12">
        <v>0</v>
      </c>
      <c r="J56" s="10">
        <f>SUM(G56:I56)</f>
        <v>38.36</v>
      </c>
      <c r="K56" s="45">
        <f t="shared" ref="K56:K57" si="18">E56-J56</f>
        <v>396.61840999999987</v>
      </c>
      <c r="L56" s="9">
        <f>ROUND(E56*D56,2)</f>
        <v>3758.21</v>
      </c>
      <c r="M56" s="9">
        <f>ROUND(I56*D56,2)</f>
        <v>0</v>
      </c>
      <c r="N56" s="9">
        <f>ROUND(J56*D56,2)</f>
        <v>331.43</v>
      </c>
      <c r="O56" s="173">
        <f t="shared" ref="O56:O57" si="19">L56-N56</f>
        <v>3426.78</v>
      </c>
    </row>
    <row r="57" spans="1:15" ht="26.4" x14ac:dyDescent="0.3">
      <c r="A57" s="157" t="s">
        <v>79</v>
      </c>
      <c r="B57" s="171" t="s">
        <v>80</v>
      </c>
      <c r="C57" s="159" t="s">
        <v>9</v>
      </c>
      <c r="D57" s="164">
        <v>79.03</v>
      </c>
      <c r="E57" s="164">
        <v>1.6</v>
      </c>
      <c r="F57" s="161"/>
      <c r="G57" s="161"/>
      <c r="H57" s="170"/>
      <c r="I57" s="12"/>
      <c r="J57" s="10">
        <f>I57+'[6]1'!J56</f>
        <v>0</v>
      </c>
      <c r="K57" s="45">
        <f t="shared" si="18"/>
        <v>1.6</v>
      </c>
      <c r="L57" s="9">
        <f>ROUND(E57*D57,2)</f>
        <v>126.45</v>
      </c>
      <c r="M57" s="9">
        <f>ROUND(I57*D57,2)</f>
        <v>0</v>
      </c>
      <c r="N57" s="9">
        <f>ROUND(J57*D57,2)</f>
        <v>0</v>
      </c>
      <c r="O57" s="173">
        <f t="shared" si="19"/>
        <v>126.45</v>
      </c>
    </row>
    <row r="58" spans="1:15" x14ac:dyDescent="0.3">
      <c r="A58" s="157"/>
      <c r="B58" s="171"/>
      <c r="C58" s="159"/>
      <c r="D58" s="160"/>
      <c r="E58" s="160"/>
      <c r="F58" s="161"/>
      <c r="G58" s="161"/>
      <c r="H58" s="170"/>
      <c r="I58" s="12"/>
      <c r="J58" s="10"/>
      <c r="K58" s="45"/>
      <c r="L58" s="11">
        <f>SUM(L56:L57)</f>
        <v>3884.66</v>
      </c>
      <c r="M58" s="11">
        <f t="shared" ref="M58:N58" si="20">SUM(M56:M57)</f>
        <v>0</v>
      </c>
      <c r="N58" s="11">
        <f t="shared" si="20"/>
        <v>331.43</v>
      </c>
      <c r="O58" s="149"/>
    </row>
    <row r="59" spans="1:15" x14ac:dyDescent="0.3">
      <c r="A59" s="150">
        <v>7</v>
      </c>
      <c r="B59" s="151" t="s">
        <v>81</v>
      </c>
      <c r="C59" s="152"/>
      <c r="D59" s="153"/>
      <c r="E59" s="151"/>
      <c r="F59" s="154"/>
      <c r="G59" s="42"/>
      <c r="H59" s="155"/>
      <c r="I59" s="44"/>
      <c r="J59" s="45"/>
      <c r="K59" s="65"/>
      <c r="L59" s="40"/>
      <c r="M59" s="44"/>
      <c r="N59" s="154"/>
      <c r="O59" s="65">
        <f>SUM(O60:O69)</f>
        <v>44638.509999999987</v>
      </c>
    </row>
    <row r="60" spans="1:15" ht="26.4" x14ac:dyDescent="0.3">
      <c r="A60" s="157" t="s">
        <v>82</v>
      </c>
      <c r="B60" s="158" t="s">
        <v>83</v>
      </c>
      <c r="C60" s="159" t="s">
        <v>9</v>
      </c>
      <c r="D60" s="164">
        <v>25.05</v>
      </c>
      <c r="E60" s="164">
        <v>236.62999999999997</v>
      </c>
      <c r="F60" s="161"/>
      <c r="G60" s="36"/>
      <c r="H60" s="37">
        <v>25.61</v>
      </c>
      <c r="I60" s="12"/>
      <c r="J60" s="10">
        <f>I60+'[6]1'!J59</f>
        <v>0</v>
      </c>
      <c r="K60" s="45">
        <f t="shared" ref="K60:K69" si="21">E60-J60</f>
        <v>236.62999999999997</v>
      </c>
      <c r="L60" s="9">
        <f t="shared" ref="L60:L69" si="22">ROUND(E60*D60,2)</f>
        <v>5927.58</v>
      </c>
      <c r="M60" s="9">
        <f t="shared" ref="M60:M69" si="23">ROUND(I60*D60,2)</f>
        <v>0</v>
      </c>
      <c r="N60" s="9">
        <f t="shared" ref="N60:N69" si="24">ROUND(J60*D60,2)</f>
        <v>0</v>
      </c>
      <c r="O60" s="169">
        <f t="shared" ref="O60:O69" si="25">L60-N60</f>
        <v>5927.58</v>
      </c>
    </row>
    <row r="61" spans="1:15" ht="26.4" x14ac:dyDescent="0.3">
      <c r="A61" s="157" t="s">
        <v>84</v>
      </c>
      <c r="B61" s="158" t="s">
        <v>85</v>
      </c>
      <c r="C61" s="159" t="s">
        <v>9</v>
      </c>
      <c r="D61" s="164">
        <v>53.24</v>
      </c>
      <c r="E61" s="164">
        <v>205.78</v>
      </c>
      <c r="F61" s="161"/>
      <c r="G61" s="36"/>
      <c r="H61" s="37">
        <v>50.68</v>
      </c>
      <c r="I61" s="12"/>
      <c r="J61" s="10">
        <f>I61+'[6]1'!J60</f>
        <v>0</v>
      </c>
      <c r="K61" s="45">
        <f t="shared" si="21"/>
        <v>205.78</v>
      </c>
      <c r="L61" s="9">
        <f t="shared" si="22"/>
        <v>10955.73</v>
      </c>
      <c r="M61" s="9">
        <f t="shared" si="23"/>
        <v>0</v>
      </c>
      <c r="N61" s="9">
        <f t="shared" si="24"/>
        <v>0</v>
      </c>
      <c r="O61" s="169">
        <f t="shared" si="25"/>
        <v>10955.73</v>
      </c>
    </row>
    <row r="62" spans="1:15" ht="26.4" x14ac:dyDescent="0.3">
      <c r="A62" s="157" t="s">
        <v>86</v>
      </c>
      <c r="B62" s="158" t="s">
        <v>87</v>
      </c>
      <c r="C62" s="159" t="s">
        <v>9</v>
      </c>
      <c r="D62" s="164">
        <v>57.73</v>
      </c>
      <c r="E62" s="164">
        <v>43.45</v>
      </c>
      <c r="F62" s="161"/>
      <c r="G62" s="36"/>
      <c r="H62" s="37">
        <v>32.590000000000003</v>
      </c>
      <c r="I62" s="12"/>
      <c r="J62" s="10">
        <f>I62+'[6]1'!J61</f>
        <v>0</v>
      </c>
      <c r="K62" s="45">
        <f t="shared" si="21"/>
        <v>43.45</v>
      </c>
      <c r="L62" s="9">
        <f t="shared" si="22"/>
        <v>2508.37</v>
      </c>
      <c r="M62" s="9">
        <f t="shared" si="23"/>
        <v>0</v>
      </c>
      <c r="N62" s="9">
        <f t="shared" si="24"/>
        <v>0</v>
      </c>
      <c r="O62" s="169">
        <f t="shared" si="25"/>
        <v>2508.37</v>
      </c>
    </row>
    <row r="63" spans="1:15" ht="26.4" x14ac:dyDescent="0.3">
      <c r="A63" s="157" t="s">
        <v>88</v>
      </c>
      <c r="B63" s="158" t="s">
        <v>89</v>
      </c>
      <c r="C63" s="159" t="s">
        <v>17</v>
      </c>
      <c r="D63" s="164">
        <v>82.75</v>
      </c>
      <c r="E63" s="164">
        <v>142.88999999999999</v>
      </c>
      <c r="F63" s="161"/>
      <c r="G63" s="36"/>
      <c r="H63" s="37">
        <v>50.09</v>
      </c>
      <c r="I63" s="12"/>
      <c r="J63" s="10">
        <f>I63+'[6]1'!J62</f>
        <v>0</v>
      </c>
      <c r="K63" s="45">
        <f t="shared" si="21"/>
        <v>142.88999999999999</v>
      </c>
      <c r="L63" s="9">
        <f t="shared" si="22"/>
        <v>11824.15</v>
      </c>
      <c r="M63" s="9">
        <f t="shared" si="23"/>
        <v>0</v>
      </c>
      <c r="N63" s="9">
        <f t="shared" si="24"/>
        <v>0</v>
      </c>
      <c r="O63" s="169">
        <f t="shared" si="25"/>
        <v>11824.15</v>
      </c>
    </row>
    <row r="64" spans="1:15" ht="26.4" x14ac:dyDescent="0.3">
      <c r="A64" s="157" t="s">
        <v>90</v>
      </c>
      <c r="B64" s="158" t="s">
        <v>91</v>
      </c>
      <c r="C64" s="159" t="s">
        <v>24</v>
      </c>
      <c r="D64" s="164">
        <v>21.36</v>
      </c>
      <c r="E64" s="164">
        <v>30</v>
      </c>
      <c r="F64" s="161"/>
      <c r="G64" s="36"/>
      <c r="H64" s="37">
        <v>44.84</v>
      </c>
      <c r="I64" s="12"/>
      <c r="J64" s="10">
        <f>I64+'[6]1'!J63</f>
        <v>0</v>
      </c>
      <c r="K64" s="45">
        <f t="shared" si="21"/>
        <v>30</v>
      </c>
      <c r="L64" s="9">
        <f t="shared" si="22"/>
        <v>640.79999999999995</v>
      </c>
      <c r="M64" s="9">
        <f t="shared" si="23"/>
        <v>0</v>
      </c>
      <c r="N64" s="9">
        <f t="shared" si="24"/>
        <v>0</v>
      </c>
      <c r="O64" s="169">
        <f t="shared" si="25"/>
        <v>640.79999999999995</v>
      </c>
    </row>
    <row r="65" spans="1:15" ht="26.4" x14ac:dyDescent="0.3">
      <c r="A65" s="157" t="s">
        <v>92</v>
      </c>
      <c r="B65" s="158" t="s">
        <v>93</v>
      </c>
      <c r="C65" s="159" t="s">
        <v>24</v>
      </c>
      <c r="D65" s="164">
        <v>38.5</v>
      </c>
      <c r="E65" s="164">
        <v>30</v>
      </c>
      <c r="F65" s="161"/>
      <c r="G65" s="161"/>
      <c r="H65" s="170"/>
      <c r="I65" s="12"/>
      <c r="J65" s="10">
        <f>I65+'[6]1'!J64</f>
        <v>0</v>
      </c>
      <c r="K65" s="45">
        <f t="shared" si="21"/>
        <v>30</v>
      </c>
      <c r="L65" s="9">
        <f t="shared" si="22"/>
        <v>1155</v>
      </c>
      <c r="M65" s="9">
        <f t="shared" si="23"/>
        <v>0</v>
      </c>
      <c r="N65" s="9">
        <f t="shared" si="24"/>
        <v>0</v>
      </c>
      <c r="O65" s="169">
        <f t="shared" si="25"/>
        <v>1155</v>
      </c>
    </row>
    <row r="66" spans="1:15" ht="26.4" x14ac:dyDescent="0.3">
      <c r="A66" s="157" t="s">
        <v>94</v>
      </c>
      <c r="B66" s="158" t="s">
        <v>95</v>
      </c>
      <c r="C66" s="159" t="s">
        <v>9</v>
      </c>
      <c r="D66" s="164">
        <v>38.07</v>
      </c>
      <c r="E66" s="164">
        <v>236.62999999999997</v>
      </c>
      <c r="F66" s="161"/>
      <c r="G66" s="161"/>
      <c r="H66" s="170"/>
      <c r="I66" s="12"/>
      <c r="J66" s="10">
        <f>I66+'[6]1'!J65</f>
        <v>0</v>
      </c>
      <c r="K66" s="45">
        <f t="shared" si="21"/>
        <v>236.62999999999997</v>
      </c>
      <c r="L66" s="9">
        <f t="shared" si="22"/>
        <v>9008.5</v>
      </c>
      <c r="M66" s="9">
        <f t="shared" si="23"/>
        <v>0</v>
      </c>
      <c r="N66" s="9">
        <f t="shared" si="24"/>
        <v>0</v>
      </c>
      <c r="O66" s="169">
        <f t="shared" si="25"/>
        <v>9008.5</v>
      </c>
    </row>
    <row r="67" spans="1:15" x14ac:dyDescent="0.3">
      <c r="A67" s="157" t="s">
        <v>96</v>
      </c>
      <c r="B67" s="158" t="s">
        <v>97</v>
      </c>
      <c r="C67" s="159" t="s">
        <v>24</v>
      </c>
      <c r="D67" s="164">
        <v>5.51</v>
      </c>
      <c r="E67" s="164">
        <v>179.48129999999998</v>
      </c>
      <c r="F67" s="161"/>
      <c r="G67" s="161"/>
      <c r="H67" s="170"/>
      <c r="I67" s="12"/>
      <c r="J67" s="10">
        <f>I67+'[6]1'!J66</f>
        <v>0</v>
      </c>
      <c r="K67" s="45">
        <f t="shared" si="21"/>
        <v>179.48129999999998</v>
      </c>
      <c r="L67" s="9">
        <f t="shared" si="22"/>
        <v>988.94</v>
      </c>
      <c r="M67" s="9">
        <f t="shared" si="23"/>
        <v>0</v>
      </c>
      <c r="N67" s="9">
        <f t="shared" si="24"/>
        <v>0</v>
      </c>
      <c r="O67" s="169">
        <f t="shared" si="25"/>
        <v>988.94</v>
      </c>
    </row>
    <row r="68" spans="1:15" ht="26.4" x14ac:dyDescent="0.3">
      <c r="A68" s="157" t="s">
        <v>98</v>
      </c>
      <c r="B68" s="174" t="s">
        <v>99</v>
      </c>
      <c r="C68" s="143" t="s">
        <v>24</v>
      </c>
      <c r="D68" s="164">
        <v>30.09</v>
      </c>
      <c r="E68" s="175">
        <v>23.3</v>
      </c>
      <c r="F68" s="161"/>
      <c r="G68" s="36"/>
      <c r="H68" s="37">
        <v>93.08</v>
      </c>
      <c r="I68" s="12"/>
      <c r="J68" s="10">
        <f>I68+'[6]1'!J67</f>
        <v>0</v>
      </c>
      <c r="K68" s="45">
        <f t="shared" si="21"/>
        <v>23.3</v>
      </c>
      <c r="L68" s="9">
        <f t="shared" si="22"/>
        <v>701.1</v>
      </c>
      <c r="M68" s="9">
        <f t="shared" si="23"/>
        <v>0</v>
      </c>
      <c r="N68" s="9">
        <f t="shared" si="24"/>
        <v>0</v>
      </c>
      <c r="O68" s="169">
        <f t="shared" si="25"/>
        <v>701.1</v>
      </c>
    </row>
    <row r="69" spans="1:15" ht="39.6" x14ac:dyDescent="0.3">
      <c r="A69" s="157" t="s">
        <v>100</v>
      </c>
      <c r="B69" s="174" t="s">
        <v>101</v>
      </c>
      <c r="C69" s="143" t="s">
        <v>9</v>
      </c>
      <c r="D69" s="164">
        <v>72.64</v>
      </c>
      <c r="E69" s="175">
        <v>12.78</v>
      </c>
      <c r="F69" s="161"/>
      <c r="G69" s="36"/>
      <c r="H69" s="37">
        <v>93.08</v>
      </c>
      <c r="I69" s="12"/>
      <c r="J69" s="10">
        <f>I69+'[6]1'!J68</f>
        <v>0</v>
      </c>
      <c r="K69" s="45">
        <f t="shared" si="21"/>
        <v>12.78</v>
      </c>
      <c r="L69" s="9">
        <f t="shared" si="22"/>
        <v>928.34</v>
      </c>
      <c r="M69" s="9">
        <f t="shared" si="23"/>
        <v>0</v>
      </c>
      <c r="N69" s="9">
        <f t="shared" si="24"/>
        <v>0</v>
      </c>
      <c r="O69" s="169">
        <f t="shared" si="25"/>
        <v>928.34</v>
      </c>
    </row>
    <row r="70" spans="1:15" x14ac:dyDescent="0.3">
      <c r="A70" s="157"/>
      <c r="B70" s="174"/>
      <c r="C70" s="143"/>
      <c r="D70" s="160"/>
      <c r="E70" s="176"/>
      <c r="F70" s="161"/>
      <c r="G70" s="36"/>
      <c r="H70" s="37"/>
      <c r="I70" s="12"/>
      <c r="J70" s="10"/>
      <c r="K70" s="45"/>
      <c r="L70" s="11">
        <f>SUM(L60:L69)</f>
        <v>44638.509999999987</v>
      </c>
      <c r="M70" s="11">
        <f t="shared" ref="M70:N70" si="26">SUM(M60:M69)</f>
        <v>0</v>
      </c>
      <c r="N70" s="11">
        <f t="shared" si="26"/>
        <v>0</v>
      </c>
      <c r="O70" s="149"/>
    </row>
    <row r="71" spans="1:15" x14ac:dyDescent="0.3">
      <c r="A71" s="150" t="s">
        <v>102</v>
      </c>
      <c r="B71" s="151" t="s">
        <v>103</v>
      </c>
      <c r="C71" s="152"/>
      <c r="D71" s="153"/>
      <c r="E71" s="151"/>
      <c r="F71" s="154"/>
      <c r="G71" s="42"/>
      <c r="H71" s="43">
        <v>36.479999999999997</v>
      </c>
      <c r="I71" s="44"/>
      <c r="J71" s="45"/>
      <c r="K71" s="177"/>
      <c r="L71" s="40"/>
      <c r="M71" s="40"/>
      <c r="N71" s="40"/>
      <c r="O71" s="163">
        <f>SUM(O73:O91)</f>
        <v>60794.97</v>
      </c>
    </row>
    <row r="72" spans="1:15" x14ac:dyDescent="0.3">
      <c r="A72" s="178"/>
      <c r="B72" s="179" t="s">
        <v>104</v>
      </c>
      <c r="C72" s="180"/>
      <c r="D72" s="181"/>
      <c r="E72" s="181"/>
      <c r="F72" s="182"/>
      <c r="G72" s="182"/>
      <c r="H72" s="183"/>
      <c r="I72" s="46"/>
      <c r="J72" s="47"/>
      <c r="K72" s="47"/>
      <c r="L72" s="48"/>
      <c r="M72" s="48"/>
      <c r="N72" s="48"/>
      <c r="O72" s="184"/>
    </row>
    <row r="73" spans="1:15" ht="39.6" x14ac:dyDescent="0.3">
      <c r="A73" s="157" t="s">
        <v>105</v>
      </c>
      <c r="B73" s="158" t="s">
        <v>106</v>
      </c>
      <c r="C73" s="159" t="s">
        <v>9</v>
      </c>
      <c r="D73" s="160">
        <v>2.59</v>
      </c>
      <c r="E73" s="160">
        <v>1914.34</v>
      </c>
      <c r="F73" s="161"/>
      <c r="G73" s="185">
        <v>781.74</v>
      </c>
      <c r="H73" s="170"/>
      <c r="I73" s="12">
        <v>567.07000000000005</v>
      </c>
      <c r="J73" s="10">
        <f>SUM(G73:I73)</f>
        <v>1348.81</v>
      </c>
      <c r="K73" s="45">
        <f t="shared" ref="K73:K90" si="27">E73-J73</f>
        <v>565.53</v>
      </c>
      <c r="L73" s="9">
        <f t="shared" ref="L73:L81" si="28">ROUND(E73*D73,2)</f>
        <v>4958.1400000000003</v>
      </c>
      <c r="M73" s="9">
        <f t="shared" ref="M73:M81" si="29">ROUND(I73*D73,2)</f>
        <v>1468.71</v>
      </c>
      <c r="N73" s="9">
        <f t="shared" ref="N73:N80" si="30">ROUND(J73*D73,2)</f>
        <v>3493.42</v>
      </c>
      <c r="O73" s="169">
        <f>L73-N73</f>
        <v>1464.7200000000003</v>
      </c>
    </row>
    <row r="74" spans="1:15" ht="52.8" x14ac:dyDescent="0.3">
      <c r="A74" s="157" t="s">
        <v>107</v>
      </c>
      <c r="B74" s="174" t="s">
        <v>108</v>
      </c>
      <c r="C74" s="159" t="s">
        <v>9</v>
      </c>
      <c r="D74" s="160">
        <v>21.24</v>
      </c>
      <c r="E74" s="160">
        <v>679.28</v>
      </c>
      <c r="F74" s="161"/>
      <c r="G74" s="185">
        <v>170.4</v>
      </c>
      <c r="H74" s="170"/>
      <c r="I74" s="12">
        <v>367.69</v>
      </c>
      <c r="J74" s="10">
        <f>SUM(G74:I74)</f>
        <v>538.09</v>
      </c>
      <c r="K74" s="45">
        <f t="shared" si="27"/>
        <v>141.18999999999994</v>
      </c>
      <c r="L74" s="9">
        <f t="shared" si="28"/>
        <v>14427.91</v>
      </c>
      <c r="M74" s="9">
        <f t="shared" si="29"/>
        <v>7809.74</v>
      </c>
      <c r="N74" s="9">
        <f t="shared" si="30"/>
        <v>11429.03</v>
      </c>
      <c r="O74" s="169">
        <f>L74-N74</f>
        <v>2998.8799999999992</v>
      </c>
    </row>
    <row r="75" spans="1:15" ht="39.6" x14ac:dyDescent="0.3">
      <c r="A75" s="157" t="s">
        <v>109</v>
      </c>
      <c r="B75" s="158" t="s">
        <v>110</v>
      </c>
      <c r="C75" s="159" t="s">
        <v>9</v>
      </c>
      <c r="D75" s="160">
        <v>17.37</v>
      </c>
      <c r="E75" s="160">
        <v>209.40716000000003</v>
      </c>
      <c r="F75" s="161"/>
      <c r="G75" s="185"/>
      <c r="H75" s="37">
        <v>589.54999999999995</v>
      </c>
      <c r="I75" s="12">
        <v>137.93</v>
      </c>
      <c r="J75" s="10">
        <f>I75+'[6]1'!J74</f>
        <v>137.93</v>
      </c>
      <c r="K75" s="45">
        <f t="shared" si="27"/>
        <v>71.477160000000026</v>
      </c>
      <c r="L75" s="9">
        <f t="shared" si="28"/>
        <v>3637.4</v>
      </c>
      <c r="M75" s="9">
        <f t="shared" si="29"/>
        <v>2395.84</v>
      </c>
      <c r="N75" s="9">
        <f t="shared" si="30"/>
        <v>2395.84</v>
      </c>
      <c r="O75" s="169">
        <f t="shared" ref="O75:O91" si="31">L75-N75</f>
        <v>1241.56</v>
      </c>
    </row>
    <row r="76" spans="1:15" ht="39.6" x14ac:dyDescent="0.3">
      <c r="A76" s="157" t="s">
        <v>111</v>
      </c>
      <c r="B76" s="158" t="s">
        <v>112</v>
      </c>
      <c r="C76" s="159" t="s">
        <v>9</v>
      </c>
      <c r="D76" s="160">
        <v>44.65</v>
      </c>
      <c r="E76" s="160">
        <v>209.40716000000003</v>
      </c>
      <c r="F76" s="161"/>
      <c r="G76" s="185"/>
      <c r="H76" s="37">
        <v>550.77</v>
      </c>
      <c r="I76" s="12"/>
      <c r="J76" s="10">
        <f>I76+'[6]1'!J75</f>
        <v>0</v>
      </c>
      <c r="K76" s="45">
        <f t="shared" si="27"/>
        <v>209.40716000000003</v>
      </c>
      <c r="L76" s="9">
        <f t="shared" si="28"/>
        <v>9350.0300000000007</v>
      </c>
      <c r="M76" s="9">
        <f t="shared" si="29"/>
        <v>0</v>
      </c>
      <c r="N76" s="9">
        <f t="shared" si="30"/>
        <v>0</v>
      </c>
      <c r="O76" s="169">
        <f t="shared" si="31"/>
        <v>9350.0300000000007</v>
      </c>
    </row>
    <row r="77" spans="1:15" x14ac:dyDescent="0.3">
      <c r="A77" s="157" t="s">
        <v>113</v>
      </c>
      <c r="B77" s="158" t="s">
        <v>114</v>
      </c>
      <c r="C77" s="159" t="s">
        <v>9</v>
      </c>
      <c r="D77" s="160">
        <v>9.8000000000000007</v>
      </c>
      <c r="E77" s="160">
        <v>510.68451000000005</v>
      </c>
      <c r="F77" s="161"/>
      <c r="G77" s="185"/>
      <c r="H77" s="37">
        <v>458.87</v>
      </c>
      <c r="I77" s="12"/>
      <c r="J77" s="10">
        <f>I77+'[6]1'!J76</f>
        <v>0</v>
      </c>
      <c r="K77" s="45">
        <f t="shared" si="27"/>
        <v>510.68451000000005</v>
      </c>
      <c r="L77" s="9">
        <f t="shared" si="28"/>
        <v>5004.71</v>
      </c>
      <c r="M77" s="9">
        <f t="shared" si="29"/>
        <v>0</v>
      </c>
      <c r="N77" s="9">
        <f t="shared" si="30"/>
        <v>0</v>
      </c>
      <c r="O77" s="169">
        <f t="shared" si="31"/>
        <v>5004.71</v>
      </c>
    </row>
    <row r="78" spans="1:15" x14ac:dyDescent="0.3">
      <c r="A78" s="157" t="s">
        <v>115</v>
      </c>
      <c r="B78" s="158" t="s">
        <v>116</v>
      </c>
      <c r="C78" s="159" t="s">
        <v>9</v>
      </c>
      <c r="D78" s="160">
        <v>10.93</v>
      </c>
      <c r="E78" s="160">
        <v>510.68451000000005</v>
      </c>
      <c r="F78" s="161"/>
      <c r="G78" s="185"/>
      <c r="H78" s="37">
        <v>497.63</v>
      </c>
      <c r="I78" s="12"/>
      <c r="J78" s="10">
        <f>I78+'[6]1'!J77</f>
        <v>0</v>
      </c>
      <c r="K78" s="45">
        <f t="shared" si="27"/>
        <v>510.68451000000005</v>
      </c>
      <c r="L78" s="9">
        <f t="shared" si="28"/>
        <v>5581.78</v>
      </c>
      <c r="M78" s="9">
        <f t="shared" si="29"/>
        <v>0</v>
      </c>
      <c r="N78" s="9">
        <f t="shared" si="30"/>
        <v>0</v>
      </c>
      <c r="O78" s="169">
        <f t="shared" si="31"/>
        <v>5581.78</v>
      </c>
    </row>
    <row r="79" spans="1:15" ht="26.4" x14ac:dyDescent="0.3">
      <c r="A79" s="157" t="s">
        <v>117</v>
      </c>
      <c r="B79" s="158" t="s">
        <v>118</v>
      </c>
      <c r="C79" s="159" t="s">
        <v>24</v>
      </c>
      <c r="D79" s="160">
        <v>83.06</v>
      </c>
      <c r="E79" s="160">
        <v>32.950000000000003</v>
      </c>
      <c r="F79" s="161"/>
      <c r="G79" s="185"/>
      <c r="H79" s="170"/>
      <c r="I79" s="12"/>
      <c r="J79" s="10">
        <f>I79+'[6]1'!J78</f>
        <v>0</v>
      </c>
      <c r="K79" s="45">
        <f t="shared" si="27"/>
        <v>32.950000000000003</v>
      </c>
      <c r="L79" s="9">
        <f t="shared" si="28"/>
        <v>2736.83</v>
      </c>
      <c r="M79" s="9">
        <f t="shared" si="29"/>
        <v>0</v>
      </c>
      <c r="N79" s="9">
        <f t="shared" si="30"/>
        <v>0</v>
      </c>
      <c r="O79" s="169">
        <f t="shared" si="31"/>
        <v>2736.83</v>
      </c>
    </row>
    <row r="80" spans="1:15" ht="26.4" x14ac:dyDescent="0.3">
      <c r="A80" s="157" t="s">
        <v>119</v>
      </c>
      <c r="B80" s="158" t="s">
        <v>120</v>
      </c>
      <c r="C80" s="159" t="s">
        <v>9</v>
      </c>
      <c r="D80" s="160">
        <v>19.149999999999999</v>
      </c>
      <c r="E80" s="160">
        <v>528.64638450000007</v>
      </c>
      <c r="F80" s="161"/>
      <c r="G80" s="185"/>
      <c r="H80" s="170"/>
      <c r="I80" s="12"/>
      <c r="J80" s="10">
        <f>I80+'[6]1'!J79</f>
        <v>0</v>
      </c>
      <c r="K80" s="45">
        <f t="shared" si="27"/>
        <v>528.64638450000007</v>
      </c>
      <c r="L80" s="9">
        <f t="shared" si="28"/>
        <v>10123.58</v>
      </c>
      <c r="M80" s="9">
        <f t="shared" si="29"/>
        <v>0</v>
      </c>
      <c r="N80" s="9">
        <f t="shared" si="30"/>
        <v>0</v>
      </c>
      <c r="O80" s="169">
        <f t="shared" si="31"/>
        <v>10123.58</v>
      </c>
    </row>
    <row r="81" spans="1:15" ht="26.4" x14ac:dyDescent="0.3">
      <c r="A81" s="157" t="s">
        <v>121</v>
      </c>
      <c r="B81" s="171" t="s">
        <v>122</v>
      </c>
      <c r="C81" s="159" t="s">
        <v>9</v>
      </c>
      <c r="D81" s="160">
        <v>6.56</v>
      </c>
      <c r="E81" s="160">
        <v>340.8</v>
      </c>
      <c r="F81" s="161"/>
      <c r="G81" s="185"/>
      <c r="H81" s="170"/>
      <c r="I81" s="12"/>
      <c r="J81" s="144" t="s">
        <v>368</v>
      </c>
      <c r="K81" s="45">
        <f>E81</f>
        <v>340.8</v>
      </c>
      <c r="L81" s="9">
        <f t="shared" si="28"/>
        <v>2235.65</v>
      </c>
      <c r="M81" s="9">
        <f t="shared" si="29"/>
        <v>0</v>
      </c>
      <c r="N81" s="9">
        <v>0</v>
      </c>
      <c r="O81" s="169">
        <f t="shared" si="31"/>
        <v>2235.65</v>
      </c>
    </row>
    <row r="82" spans="1:15" s="13" customFormat="1" x14ac:dyDescent="0.3">
      <c r="A82" s="178"/>
      <c r="B82" s="186" t="s">
        <v>123</v>
      </c>
      <c r="C82" s="180"/>
      <c r="D82" s="181"/>
      <c r="E82" s="181"/>
      <c r="F82" s="187"/>
      <c r="G82" s="49"/>
      <c r="H82" s="50">
        <v>4.3499999999999996</v>
      </c>
      <c r="I82" s="51"/>
      <c r="J82" s="52"/>
      <c r="K82" s="47"/>
      <c r="L82" s="53"/>
      <c r="M82" s="53"/>
      <c r="N82" s="53"/>
      <c r="O82" s="188"/>
    </row>
    <row r="83" spans="1:15" ht="26.4" x14ac:dyDescent="0.3">
      <c r="A83" s="157" t="s">
        <v>124</v>
      </c>
      <c r="B83" s="174" t="s">
        <v>125</v>
      </c>
      <c r="C83" s="159" t="s">
        <v>9</v>
      </c>
      <c r="D83" s="160">
        <v>4.18</v>
      </c>
      <c r="E83" s="160">
        <v>229.95</v>
      </c>
      <c r="F83" s="161"/>
      <c r="G83" s="36"/>
      <c r="H83" s="37">
        <v>19.41</v>
      </c>
      <c r="I83" s="12"/>
      <c r="J83" s="10">
        <f>I83+'[6]1'!J82</f>
        <v>0</v>
      </c>
      <c r="K83" s="45">
        <f t="shared" si="27"/>
        <v>229.95</v>
      </c>
      <c r="L83" s="9">
        <f>ROUND(E83*D83,2)</f>
        <v>961.19</v>
      </c>
      <c r="M83" s="9">
        <f>ROUND(I83*D83,2)</f>
        <v>0</v>
      </c>
      <c r="N83" s="9">
        <f>ROUND(J83*D83,2)</f>
        <v>0</v>
      </c>
      <c r="O83" s="169">
        <f t="shared" si="31"/>
        <v>961.19</v>
      </c>
    </row>
    <row r="84" spans="1:15" ht="39.6" x14ac:dyDescent="0.3">
      <c r="A84" s="157" t="s">
        <v>126</v>
      </c>
      <c r="B84" s="158" t="s">
        <v>127</v>
      </c>
      <c r="C84" s="159" t="s">
        <v>9</v>
      </c>
      <c r="D84" s="160">
        <v>22.32</v>
      </c>
      <c r="E84" s="160">
        <v>229.95</v>
      </c>
      <c r="F84" s="161"/>
      <c r="G84" s="36"/>
      <c r="H84" s="37">
        <v>17.43</v>
      </c>
      <c r="I84" s="12"/>
      <c r="J84" s="10">
        <f>I84+'[6]1'!J83</f>
        <v>0</v>
      </c>
      <c r="K84" s="45">
        <f t="shared" si="27"/>
        <v>229.95</v>
      </c>
      <c r="L84" s="9">
        <f>ROUND(E84*D84,2)</f>
        <v>5132.4799999999996</v>
      </c>
      <c r="M84" s="9">
        <f>ROUND(I84*D84,2)</f>
        <v>0</v>
      </c>
      <c r="N84" s="9">
        <f>ROUND(J84*D84,2)</f>
        <v>0</v>
      </c>
      <c r="O84" s="169">
        <f t="shared" si="31"/>
        <v>5132.4799999999996</v>
      </c>
    </row>
    <row r="85" spans="1:15" x14ac:dyDescent="0.3">
      <c r="A85" s="157" t="s">
        <v>128</v>
      </c>
      <c r="B85" s="158" t="s">
        <v>129</v>
      </c>
      <c r="C85" s="159" t="s">
        <v>9</v>
      </c>
      <c r="D85" s="160">
        <v>17.68</v>
      </c>
      <c r="E85" s="160">
        <v>236.62999999999997</v>
      </c>
      <c r="F85" s="161"/>
      <c r="G85" s="36"/>
      <c r="H85" s="37">
        <v>28.65</v>
      </c>
      <c r="I85" s="12"/>
      <c r="J85" s="10">
        <f>I85+'[6]1'!J84</f>
        <v>0</v>
      </c>
      <c r="K85" s="45">
        <f t="shared" si="27"/>
        <v>236.62999999999997</v>
      </c>
      <c r="L85" s="9">
        <f>ROUND(E85*D85,2)</f>
        <v>4183.62</v>
      </c>
      <c r="M85" s="9">
        <f>ROUND(I85*D85,2)</f>
        <v>0</v>
      </c>
      <c r="N85" s="9">
        <f>ROUND(J85*D85,2)</f>
        <v>0</v>
      </c>
      <c r="O85" s="169">
        <f t="shared" si="31"/>
        <v>4183.62</v>
      </c>
    </row>
    <row r="86" spans="1:15" x14ac:dyDescent="0.3">
      <c r="A86" s="157" t="s">
        <v>130</v>
      </c>
      <c r="B86" s="158" t="s">
        <v>131</v>
      </c>
      <c r="C86" s="159" t="s">
        <v>9</v>
      </c>
      <c r="D86" s="160">
        <v>9.35</v>
      </c>
      <c r="E86" s="160">
        <v>236.62999999999997</v>
      </c>
      <c r="F86" s="161"/>
      <c r="G86" s="36"/>
      <c r="H86" s="37">
        <v>45.38</v>
      </c>
      <c r="I86" s="12"/>
      <c r="J86" s="10">
        <f>I86+'[6]1'!J85</f>
        <v>0</v>
      </c>
      <c r="K86" s="45">
        <f t="shared" si="27"/>
        <v>236.62999999999997</v>
      </c>
      <c r="L86" s="9">
        <f>ROUND(E86*D86,2)</f>
        <v>2212.4899999999998</v>
      </c>
      <c r="M86" s="9">
        <f>ROUND(I86*D86,2)</f>
        <v>0</v>
      </c>
      <c r="N86" s="9">
        <f>ROUND(J86*D86,2)</f>
        <v>0</v>
      </c>
      <c r="O86" s="169">
        <f t="shared" si="31"/>
        <v>2212.4899999999998</v>
      </c>
    </row>
    <row r="87" spans="1:15" x14ac:dyDescent="0.3">
      <c r="A87" s="157" t="s">
        <v>132</v>
      </c>
      <c r="B87" s="171" t="s">
        <v>133</v>
      </c>
      <c r="C87" s="159" t="s">
        <v>9</v>
      </c>
      <c r="D87" s="160">
        <v>25.91</v>
      </c>
      <c r="E87" s="160">
        <v>6.68</v>
      </c>
      <c r="F87" s="161"/>
      <c r="G87" s="161"/>
      <c r="H87" s="170"/>
      <c r="I87" s="12"/>
      <c r="J87" s="10">
        <f>I87+'[6]1'!J86</f>
        <v>0</v>
      </c>
      <c r="K87" s="45">
        <f t="shared" si="27"/>
        <v>6.68</v>
      </c>
      <c r="L87" s="9">
        <f>ROUND(E87*D87,2)</f>
        <v>173.08</v>
      </c>
      <c r="M87" s="9">
        <f>ROUND(I87*D87,2)</f>
        <v>0</v>
      </c>
      <c r="N87" s="9">
        <f>ROUND(J87*D87,2)</f>
        <v>0</v>
      </c>
      <c r="O87" s="169">
        <f t="shared" si="31"/>
        <v>173.08</v>
      </c>
    </row>
    <row r="88" spans="1:15" s="13" customFormat="1" x14ac:dyDescent="0.3">
      <c r="A88" s="178"/>
      <c r="B88" s="186" t="s">
        <v>134</v>
      </c>
      <c r="C88" s="180"/>
      <c r="D88" s="181"/>
      <c r="E88" s="181"/>
      <c r="F88" s="187"/>
      <c r="G88" s="187"/>
      <c r="H88" s="189"/>
      <c r="I88" s="51"/>
      <c r="J88" s="52"/>
      <c r="K88" s="47"/>
      <c r="L88" s="53"/>
      <c r="M88" s="53"/>
      <c r="N88" s="53"/>
      <c r="O88" s="169"/>
    </row>
    <row r="89" spans="1:15" ht="39.6" x14ac:dyDescent="0.3">
      <c r="A89" s="157" t="s">
        <v>135</v>
      </c>
      <c r="B89" s="158" t="s">
        <v>136</v>
      </c>
      <c r="C89" s="159" t="s">
        <v>9</v>
      </c>
      <c r="D89" s="160">
        <v>4.34</v>
      </c>
      <c r="E89" s="160">
        <v>174.56</v>
      </c>
      <c r="F89" s="161"/>
      <c r="G89" s="161"/>
      <c r="H89" s="170"/>
      <c r="I89" s="12"/>
      <c r="J89" s="10">
        <f>I89+'[6]1'!J88</f>
        <v>0</v>
      </c>
      <c r="K89" s="45">
        <f t="shared" si="27"/>
        <v>174.56</v>
      </c>
      <c r="L89" s="9">
        <f>ROUND(E89*D89,2)</f>
        <v>757.59</v>
      </c>
      <c r="M89" s="9">
        <f>ROUND(I89*D89,2)</f>
        <v>0</v>
      </c>
      <c r="N89" s="9">
        <f>ROUND(J89*D89,2)</f>
        <v>0</v>
      </c>
      <c r="O89" s="169">
        <f t="shared" si="31"/>
        <v>757.59</v>
      </c>
    </row>
    <row r="90" spans="1:15" ht="39.6" x14ac:dyDescent="0.3">
      <c r="A90" s="157" t="s">
        <v>137</v>
      </c>
      <c r="B90" s="158" t="s">
        <v>138</v>
      </c>
      <c r="C90" s="159" t="s">
        <v>9</v>
      </c>
      <c r="D90" s="160">
        <v>22.42</v>
      </c>
      <c r="E90" s="160">
        <v>174.56</v>
      </c>
      <c r="F90" s="161"/>
      <c r="G90" s="36"/>
      <c r="H90" s="37">
        <v>16.16</v>
      </c>
      <c r="I90" s="12"/>
      <c r="J90" s="10">
        <f>I90+'[6]1'!J89</f>
        <v>0</v>
      </c>
      <c r="K90" s="45">
        <f t="shared" si="27"/>
        <v>174.56</v>
      </c>
      <c r="L90" s="9">
        <f>ROUND(E90*D90,2)</f>
        <v>3913.64</v>
      </c>
      <c r="M90" s="9">
        <f>ROUND(I90*D90,2)</f>
        <v>0</v>
      </c>
      <c r="N90" s="9">
        <f>ROUND(J90*D90,2)</f>
        <v>0</v>
      </c>
      <c r="O90" s="169">
        <f t="shared" si="31"/>
        <v>3913.64</v>
      </c>
    </row>
    <row r="91" spans="1:15" ht="26.4" x14ac:dyDescent="0.3">
      <c r="A91" s="157" t="s">
        <v>139</v>
      </c>
      <c r="B91" s="158" t="s">
        <v>140</v>
      </c>
      <c r="C91" s="159" t="s">
        <v>9</v>
      </c>
      <c r="D91" s="160">
        <v>15.6</v>
      </c>
      <c r="E91" s="160">
        <v>174.56</v>
      </c>
      <c r="F91" s="161"/>
      <c r="G91" s="36"/>
      <c r="H91" s="37"/>
      <c r="I91" s="12"/>
      <c r="J91" s="144" t="s">
        <v>368</v>
      </c>
      <c r="K91" s="45">
        <f>E91</f>
        <v>174.56</v>
      </c>
      <c r="L91" s="9">
        <f>ROUND(E91*D91,2)</f>
        <v>2723.14</v>
      </c>
      <c r="M91" s="9">
        <f>ROUND(I91*D91,2)</f>
        <v>0</v>
      </c>
      <c r="N91" s="9">
        <v>0</v>
      </c>
      <c r="O91" s="169">
        <f t="shared" si="31"/>
        <v>2723.14</v>
      </c>
    </row>
    <row r="92" spans="1:15" x14ac:dyDescent="0.3">
      <c r="A92" s="157"/>
      <c r="B92" s="158"/>
      <c r="C92" s="159"/>
      <c r="D92" s="160"/>
      <c r="E92" s="160"/>
      <c r="F92" s="161"/>
      <c r="G92" s="36"/>
      <c r="H92" s="37"/>
      <c r="I92" s="12"/>
      <c r="J92" s="10"/>
      <c r="K92" s="45"/>
      <c r="L92" s="11">
        <f>SUM(L73:L91)</f>
        <v>78113.260000000009</v>
      </c>
      <c r="M92" s="11">
        <f t="shared" ref="M92" si="32">SUM(M73:M91)</f>
        <v>11674.29</v>
      </c>
      <c r="N92" s="11">
        <f>SUM(N73:N91)</f>
        <v>17318.29</v>
      </c>
      <c r="O92" s="149"/>
    </row>
    <row r="93" spans="1:15" x14ac:dyDescent="0.3">
      <c r="A93" s="190" t="s">
        <v>141</v>
      </c>
      <c r="B93" s="151" t="s">
        <v>142</v>
      </c>
      <c r="C93" s="152"/>
      <c r="D93" s="153"/>
      <c r="E93" s="151"/>
      <c r="F93" s="154"/>
      <c r="G93" s="42"/>
      <c r="H93" s="43">
        <v>44.92</v>
      </c>
      <c r="I93" s="44"/>
      <c r="J93" s="45"/>
      <c r="K93" s="65"/>
      <c r="L93" s="40"/>
      <c r="M93" s="40"/>
      <c r="N93" s="40"/>
      <c r="O93" s="65">
        <f>SUM(O95:O112)</f>
        <v>52390.139999999992</v>
      </c>
    </row>
    <row r="94" spans="1:15" x14ac:dyDescent="0.3">
      <c r="A94" s="178"/>
      <c r="B94" s="179" t="s">
        <v>143</v>
      </c>
      <c r="C94" s="180"/>
      <c r="D94" s="181"/>
      <c r="E94" s="181"/>
      <c r="F94" s="182"/>
      <c r="G94" s="54"/>
      <c r="H94" s="55">
        <v>42.63</v>
      </c>
      <c r="I94" s="46"/>
      <c r="J94" s="47"/>
      <c r="K94" s="47"/>
      <c r="L94" s="48"/>
      <c r="M94" s="48"/>
      <c r="N94" s="48"/>
      <c r="O94" s="184"/>
    </row>
    <row r="95" spans="1:15" ht="26.4" x14ac:dyDescent="0.3">
      <c r="A95" s="157" t="s">
        <v>144</v>
      </c>
      <c r="B95" s="174" t="s">
        <v>145</v>
      </c>
      <c r="C95" s="159" t="s">
        <v>146</v>
      </c>
      <c r="D95" s="160">
        <v>391.95</v>
      </c>
      <c r="E95" s="160">
        <v>6</v>
      </c>
      <c r="F95" s="161"/>
      <c r="G95" s="36"/>
      <c r="H95" s="37">
        <v>15.96</v>
      </c>
      <c r="I95" s="12"/>
      <c r="J95" s="10">
        <f>I95+'[6]1'!J94</f>
        <v>0</v>
      </c>
      <c r="K95" s="45">
        <f t="shared" ref="K95:K112" si="33">E95-J95</f>
        <v>6</v>
      </c>
      <c r="L95" s="9">
        <f t="shared" ref="L95:L101" si="34">ROUND(E95*D95,2)</f>
        <v>2351.6999999999998</v>
      </c>
      <c r="M95" s="9">
        <f t="shared" ref="M95:M101" si="35">ROUND(I95*D95,2)</f>
        <v>0</v>
      </c>
      <c r="N95" s="9">
        <f t="shared" ref="N95:N101" si="36">ROUND(J95*D95,2)</f>
        <v>0</v>
      </c>
      <c r="O95" s="169">
        <f t="shared" ref="O95:O112" si="37">L95-N95</f>
        <v>2351.6999999999998</v>
      </c>
    </row>
    <row r="96" spans="1:15" ht="26.4" x14ac:dyDescent="0.3">
      <c r="A96" s="157" t="s">
        <v>147</v>
      </c>
      <c r="B96" s="158" t="s">
        <v>148</v>
      </c>
      <c r="C96" s="159" t="s">
        <v>146</v>
      </c>
      <c r="D96" s="160">
        <v>375.68</v>
      </c>
      <c r="E96" s="160">
        <v>12</v>
      </c>
      <c r="F96" s="161"/>
      <c r="G96" s="36"/>
      <c r="H96" s="37">
        <v>51.17</v>
      </c>
      <c r="I96" s="12"/>
      <c r="J96" s="10">
        <f>I96+'[6]1'!J95</f>
        <v>0</v>
      </c>
      <c r="K96" s="45">
        <f t="shared" si="33"/>
        <v>12</v>
      </c>
      <c r="L96" s="9">
        <f t="shared" si="34"/>
        <v>4508.16</v>
      </c>
      <c r="M96" s="9">
        <f t="shared" si="35"/>
        <v>0</v>
      </c>
      <c r="N96" s="9">
        <f t="shared" si="36"/>
        <v>0</v>
      </c>
      <c r="O96" s="169">
        <f t="shared" si="37"/>
        <v>4508.16</v>
      </c>
    </row>
    <row r="97" spans="1:15" ht="26.4" x14ac:dyDescent="0.3">
      <c r="A97" s="157" t="s">
        <v>149</v>
      </c>
      <c r="B97" s="158" t="s">
        <v>150</v>
      </c>
      <c r="C97" s="159" t="s">
        <v>146</v>
      </c>
      <c r="D97" s="160">
        <v>331.93</v>
      </c>
      <c r="E97" s="160">
        <v>1</v>
      </c>
      <c r="F97" s="161"/>
      <c r="G97" s="161"/>
      <c r="H97" s="170"/>
      <c r="I97" s="12"/>
      <c r="J97" s="10">
        <f>I97+'[6]1'!J96</f>
        <v>0</v>
      </c>
      <c r="K97" s="45">
        <f t="shared" si="33"/>
        <v>1</v>
      </c>
      <c r="L97" s="9">
        <f t="shared" si="34"/>
        <v>331.93</v>
      </c>
      <c r="M97" s="9">
        <f t="shared" si="35"/>
        <v>0</v>
      </c>
      <c r="N97" s="9">
        <f t="shared" si="36"/>
        <v>0</v>
      </c>
      <c r="O97" s="169">
        <f t="shared" si="37"/>
        <v>331.93</v>
      </c>
    </row>
    <row r="98" spans="1:15" ht="26.4" x14ac:dyDescent="0.3">
      <c r="A98" s="157" t="s">
        <v>151</v>
      </c>
      <c r="B98" s="158" t="s">
        <v>152</v>
      </c>
      <c r="C98" s="159" t="s">
        <v>146</v>
      </c>
      <c r="D98" s="160">
        <v>64.819999999999993</v>
      </c>
      <c r="E98" s="160">
        <v>22</v>
      </c>
      <c r="F98" s="161"/>
      <c r="G98" s="161"/>
      <c r="H98" s="170"/>
      <c r="I98" s="12"/>
      <c r="J98" s="10">
        <f>I98+'[6]1'!J97</f>
        <v>0</v>
      </c>
      <c r="K98" s="45">
        <f t="shared" si="33"/>
        <v>22</v>
      </c>
      <c r="L98" s="9">
        <f t="shared" si="34"/>
        <v>1426.04</v>
      </c>
      <c r="M98" s="9">
        <f t="shared" si="35"/>
        <v>0</v>
      </c>
      <c r="N98" s="9">
        <f t="shared" si="36"/>
        <v>0</v>
      </c>
      <c r="O98" s="169">
        <f t="shared" si="37"/>
        <v>1426.04</v>
      </c>
    </row>
    <row r="99" spans="1:15" x14ac:dyDescent="0.3">
      <c r="A99" s="157" t="s">
        <v>153</v>
      </c>
      <c r="B99" s="158" t="s">
        <v>154</v>
      </c>
      <c r="C99" s="159" t="s">
        <v>146</v>
      </c>
      <c r="D99" s="160">
        <v>773.5</v>
      </c>
      <c r="E99" s="160">
        <v>2</v>
      </c>
      <c r="F99" s="161"/>
      <c r="G99" s="161"/>
      <c r="H99" s="191"/>
      <c r="I99" s="12"/>
      <c r="J99" s="10">
        <f>I99+'[6]1'!J98</f>
        <v>0</v>
      </c>
      <c r="K99" s="45">
        <f t="shared" si="33"/>
        <v>2</v>
      </c>
      <c r="L99" s="9">
        <f t="shared" si="34"/>
        <v>1547</v>
      </c>
      <c r="M99" s="9">
        <f t="shared" si="35"/>
        <v>0</v>
      </c>
      <c r="N99" s="9">
        <f t="shared" si="36"/>
        <v>0</v>
      </c>
      <c r="O99" s="169">
        <f t="shared" si="37"/>
        <v>1547</v>
      </c>
    </row>
    <row r="100" spans="1:15" ht="26.4" x14ac:dyDescent="0.3">
      <c r="A100" s="157" t="s">
        <v>155</v>
      </c>
      <c r="B100" s="158" t="s">
        <v>156</v>
      </c>
      <c r="C100" s="159" t="s">
        <v>146</v>
      </c>
      <c r="D100" s="160">
        <v>443.63</v>
      </c>
      <c r="E100" s="160">
        <v>1</v>
      </c>
      <c r="F100" s="161"/>
      <c r="G100" s="36"/>
      <c r="H100" s="37">
        <v>4.18</v>
      </c>
      <c r="I100" s="12"/>
      <c r="J100" s="10">
        <f>I100+'[6]1'!J99</f>
        <v>0</v>
      </c>
      <c r="K100" s="45">
        <f t="shared" si="33"/>
        <v>1</v>
      </c>
      <c r="L100" s="9">
        <f t="shared" si="34"/>
        <v>443.63</v>
      </c>
      <c r="M100" s="9">
        <f t="shared" si="35"/>
        <v>0</v>
      </c>
      <c r="N100" s="9">
        <f t="shared" si="36"/>
        <v>0</v>
      </c>
      <c r="O100" s="169">
        <f t="shared" si="37"/>
        <v>443.63</v>
      </c>
    </row>
    <row r="101" spans="1:15" ht="26.4" x14ac:dyDescent="0.3">
      <c r="A101" s="157" t="s">
        <v>157</v>
      </c>
      <c r="B101" s="158" t="s">
        <v>158</v>
      </c>
      <c r="C101" s="159" t="s">
        <v>9</v>
      </c>
      <c r="D101" s="160">
        <v>17.5</v>
      </c>
      <c r="E101" s="160">
        <v>122.85</v>
      </c>
      <c r="F101" s="161"/>
      <c r="G101" s="36"/>
      <c r="H101" s="37">
        <v>6.15</v>
      </c>
      <c r="I101" s="12"/>
      <c r="J101" s="10">
        <f>I101+'[6]1'!J100</f>
        <v>0</v>
      </c>
      <c r="K101" s="45">
        <f t="shared" si="33"/>
        <v>122.85</v>
      </c>
      <c r="L101" s="9">
        <f t="shared" si="34"/>
        <v>2149.88</v>
      </c>
      <c r="M101" s="9">
        <f t="shared" si="35"/>
        <v>0</v>
      </c>
      <c r="N101" s="9">
        <f t="shared" si="36"/>
        <v>0</v>
      </c>
      <c r="O101" s="169">
        <f t="shared" si="37"/>
        <v>2149.88</v>
      </c>
    </row>
    <row r="102" spans="1:15" x14ac:dyDescent="0.3">
      <c r="A102" s="178"/>
      <c r="B102" s="179" t="s">
        <v>159</v>
      </c>
      <c r="C102" s="180"/>
      <c r="D102" s="181"/>
      <c r="E102" s="181"/>
      <c r="F102" s="182"/>
      <c r="G102" s="54"/>
      <c r="H102" s="55">
        <v>10.71</v>
      </c>
      <c r="I102" s="46"/>
      <c r="J102" s="47"/>
      <c r="K102" s="47"/>
      <c r="L102" s="48"/>
      <c r="M102" s="48"/>
      <c r="N102" s="48"/>
      <c r="O102" s="184"/>
    </row>
    <row r="103" spans="1:15" ht="26.4" x14ac:dyDescent="0.3">
      <c r="A103" s="157" t="s">
        <v>160</v>
      </c>
      <c r="B103" s="158" t="s">
        <v>161</v>
      </c>
      <c r="C103" s="159" t="s">
        <v>9</v>
      </c>
      <c r="D103" s="160">
        <v>537.63</v>
      </c>
      <c r="E103" s="160">
        <v>28.36</v>
      </c>
      <c r="F103" s="161"/>
      <c r="G103" s="36"/>
      <c r="H103" s="37">
        <v>5.63</v>
      </c>
      <c r="I103" s="12"/>
      <c r="J103" s="10">
        <f>I103+'[6]1'!J102</f>
        <v>0</v>
      </c>
      <c r="K103" s="45">
        <f t="shared" si="33"/>
        <v>28.36</v>
      </c>
      <c r="L103" s="9">
        <f t="shared" ref="L103:L108" si="38">ROUND(E103*D103,2)</f>
        <v>15247.19</v>
      </c>
      <c r="M103" s="9">
        <f t="shared" ref="M103:M108" si="39">ROUND(I103*D103,2)</f>
        <v>0</v>
      </c>
      <c r="N103" s="9">
        <f t="shared" ref="N103:N108" si="40">ROUND(J103*D103,2)</f>
        <v>0</v>
      </c>
      <c r="O103" s="169">
        <f t="shared" si="37"/>
        <v>15247.19</v>
      </c>
    </row>
    <row r="104" spans="1:15" x14ac:dyDescent="0.3">
      <c r="A104" s="157" t="s">
        <v>162</v>
      </c>
      <c r="B104" s="158" t="s">
        <v>163</v>
      </c>
      <c r="C104" s="159" t="s">
        <v>9</v>
      </c>
      <c r="D104" s="160">
        <v>347.3</v>
      </c>
      <c r="E104" s="160">
        <v>1.6</v>
      </c>
      <c r="F104" s="161"/>
      <c r="G104" s="36"/>
      <c r="H104" s="37">
        <v>5.85</v>
      </c>
      <c r="I104" s="12"/>
      <c r="J104" s="10">
        <f>I104+'[6]1'!J103</f>
        <v>0</v>
      </c>
      <c r="K104" s="45">
        <f t="shared" si="33"/>
        <v>1.6</v>
      </c>
      <c r="L104" s="9">
        <f t="shared" si="38"/>
        <v>555.67999999999995</v>
      </c>
      <c r="M104" s="9">
        <f t="shared" si="39"/>
        <v>0</v>
      </c>
      <c r="N104" s="9">
        <f t="shared" si="40"/>
        <v>0</v>
      </c>
      <c r="O104" s="169">
        <f t="shared" si="37"/>
        <v>555.67999999999995</v>
      </c>
    </row>
    <row r="105" spans="1:15" ht="26.4" x14ac:dyDescent="0.3">
      <c r="A105" s="157" t="s">
        <v>164</v>
      </c>
      <c r="B105" s="158" t="s">
        <v>165</v>
      </c>
      <c r="C105" s="159" t="s">
        <v>9</v>
      </c>
      <c r="D105" s="160">
        <v>584.20000000000005</v>
      </c>
      <c r="E105" s="160">
        <v>12.73</v>
      </c>
      <c r="F105" s="161"/>
      <c r="G105" s="36"/>
      <c r="H105" s="37">
        <v>8.92</v>
      </c>
      <c r="I105" s="12"/>
      <c r="J105" s="10">
        <f>I105+'[6]1'!J104</f>
        <v>0</v>
      </c>
      <c r="K105" s="45">
        <f t="shared" si="33"/>
        <v>12.73</v>
      </c>
      <c r="L105" s="9">
        <f t="shared" si="38"/>
        <v>7436.87</v>
      </c>
      <c r="M105" s="9">
        <f t="shared" si="39"/>
        <v>0</v>
      </c>
      <c r="N105" s="9">
        <f t="shared" si="40"/>
        <v>0</v>
      </c>
      <c r="O105" s="169">
        <f t="shared" si="37"/>
        <v>7436.87</v>
      </c>
    </row>
    <row r="106" spans="1:15" x14ac:dyDescent="0.3">
      <c r="A106" s="157" t="s">
        <v>166</v>
      </c>
      <c r="B106" s="158" t="s">
        <v>167</v>
      </c>
      <c r="C106" s="159" t="s">
        <v>9</v>
      </c>
      <c r="D106" s="160">
        <v>435.71</v>
      </c>
      <c r="E106" s="160">
        <v>11.4</v>
      </c>
      <c r="F106" s="161"/>
      <c r="G106" s="36"/>
      <c r="H106" s="37">
        <v>8.51</v>
      </c>
      <c r="I106" s="12"/>
      <c r="J106" s="10">
        <f>I106+'[6]1'!J105</f>
        <v>0</v>
      </c>
      <c r="K106" s="45">
        <f t="shared" si="33"/>
        <v>11.4</v>
      </c>
      <c r="L106" s="9">
        <f t="shared" si="38"/>
        <v>4967.09</v>
      </c>
      <c r="M106" s="9">
        <f t="shared" si="39"/>
        <v>0</v>
      </c>
      <c r="N106" s="9">
        <f t="shared" si="40"/>
        <v>0</v>
      </c>
      <c r="O106" s="169">
        <f t="shared" si="37"/>
        <v>4967.09</v>
      </c>
    </row>
    <row r="107" spans="1:15" ht="26.4" x14ac:dyDescent="0.3">
      <c r="A107" s="157" t="s">
        <v>168</v>
      </c>
      <c r="B107" s="158" t="s">
        <v>169</v>
      </c>
      <c r="C107" s="159" t="s">
        <v>9</v>
      </c>
      <c r="D107" s="160">
        <v>7.57</v>
      </c>
      <c r="E107" s="160">
        <v>22.8</v>
      </c>
      <c r="F107" s="161"/>
      <c r="G107" s="36"/>
      <c r="H107" s="37">
        <v>17.510000000000002</v>
      </c>
      <c r="I107" s="12"/>
      <c r="J107" s="10">
        <f>I107+'[6]1'!J106</f>
        <v>0</v>
      </c>
      <c r="K107" s="45">
        <f t="shared" si="33"/>
        <v>22.8</v>
      </c>
      <c r="L107" s="9">
        <f t="shared" si="38"/>
        <v>172.6</v>
      </c>
      <c r="M107" s="9">
        <f t="shared" si="39"/>
        <v>0</v>
      </c>
      <c r="N107" s="9">
        <f t="shared" si="40"/>
        <v>0</v>
      </c>
      <c r="O107" s="169">
        <f t="shared" si="37"/>
        <v>172.6</v>
      </c>
    </row>
    <row r="108" spans="1:15" x14ac:dyDescent="0.3">
      <c r="A108" s="157" t="s">
        <v>170</v>
      </c>
      <c r="B108" s="158" t="s">
        <v>171</v>
      </c>
      <c r="C108" s="159" t="s">
        <v>9</v>
      </c>
      <c r="D108" s="160">
        <v>19.510000000000002</v>
      </c>
      <c r="E108" s="160">
        <v>22.8</v>
      </c>
      <c r="F108" s="161"/>
      <c r="G108" s="161"/>
      <c r="H108" s="191"/>
      <c r="I108" s="12"/>
      <c r="J108" s="10">
        <f>I108+'[6]1'!J107</f>
        <v>0</v>
      </c>
      <c r="K108" s="45">
        <f t="shared" si="33"/>
        <v>22.8</v>
      </c>
      <c r="L108" s="9">
        <f t="shared" si="38"/>
        <v>444.83</v>
      </c>
      <c r="M108" s="9">
        <f t="shared" si="39"/>
        <v>0</v>
      </c>
      <c r="N108" s="9">
        <f t="shared" si="40"/>
        <v>0</v>
      </c>
      <c r="O108" s="169">
        <f t="shared" si="37"/>
        <v>444.83</v>
      </c>
    </row>
    <row r="109" spans="1:15" x14ac:dyDescent="0.3">
      <c r="A109" s="192"/>
      <c r="B109" s="179" t="s">
        <v>172</v>
      </c>
      <c r="C109" s="180"/>
      <c r="D109" s="181"/>
      <c r="E109" s="181"/>
      <c r="F109" s="182"/>
      <c r="G109" s="182"/>
      <c r="H109" s="183"/>
      <c r="I109" s="46"/>
      <c r="J109" s="47"/>
      <c r="K109" s="47"/>
      <c r="L109" s="48"/>
      <c r="M109" s="48"/>
      <c r="N109" s="48"/>
      <c r="O109" s="184"/>
    </row>
    <row r="110" spans="1:15" x14ac:dyDescent="0.3">
      <c r="A110" s="157" t="s">
        <v>173</v>
      </c>
      <c r="B110" s="158" t="s">
        <v>174</v>
      </c>
      <c r="C110" s="159" t="s">
        <v>146</v>
      </c>
      <c r="D110" s="160">
        <v>1946.01</v>
      </c>
      <c r="E110" s="160">
        <v>2</v>
      </c>
      <c r="F110" s="161"/>
      <c r="G110" s="161"/>
      <c r="H110" s="191"/>
      <c r="I110" s="12"/>
      <c r="J110" s="10">
        <f>I110+'[6]1'!J109</f>
        <v>0</v>
      </c>
      <c r="K110" s="45">
        <f t="shared" si="33"/>
        <v>2</v>
      </c>
      <c r="L110" s="9">
        <f>ROUND(E110*D110,2)</f>
        <v>3892.02</v>
      </c>
      <c r="M110" s="9">
        <f>ROUND(I110*D110,2)</f>
        <v>0</v>
      </c>
      <c r="N110" s="9">
        <f>ROUND(J110*D110,2)</f>
        <v>0</v>
      </c>
      <c r="O110" s="169">
        <f t="shared" si="37"/>
        <v>3892.02</v>
      </c>
    </row>
    <row r="111" spans="1:15" x14ac:dyDescent="0.3">
      <c r="A111" s="157" t="s">
        <v>175</v>
      </c>
      <c r="B111" s="158" t="s">
        <v>176</v>
      </c>
      <c r="C111" s="159" t="s">
        <v>9</v>
      </c>
      <c r="D111" s="160">
        <v>1927</v>
      </c>
      <c r="E111" s="160">
        <v>2</v>
      </c>
      <c r="F111" s="161"/>
      <c r="G111" s="161"/>
      <c r="H111" s="37">
        <v>4.84</v>
      </c>
      <c r="I111" s="12"/>
      <c r="J111" s="10">
        <f>I111+'[6]1'!J110</f>
        <v>0</v>
      </c>
      <c r="K111" s="45">
        <f t="shared" si="33"/>
        <v>2</v>
      </c>
      <c r="L111" s="9">
        <f>ROUND(E111*D111,2)</f>
        <v>3854</v>
      </c>
      <c r="M111" s="9">
        <f>ROUND(I111*D111,2)</f>
        <v>0</v>
      </c>
      <c r="N111" s="9">
        <f>ROUND(J111*D111,2)</f>
        <v>0</v>
      </c>
      <c r="O111" s="169">
        <f t="shared" si="37"/>
        <v>3854</v>
      </c>
    </row>
    <row r="112" spans="1:15" ht="26.4" x14ac:dyDescent="0.3">
      <c r="A112" s="157" t="s">
        <v>177</v>
      </c>
      <c r="B112" s="158" t="s">
        <v>178</v>
      </c>
      <c r="C112" s="159" t="s">
        <v>9</v>
      </c>
      <c r="D112" s="160">
        <v>274.33</v>
      </c>
      <c r="E112" s="160">
        <v>11.16</v>
      </c>
      <c r="F112" s="161"/>
      <c r="G112" s="161"/>
      <c r="H112" s="37">
        <v>5.0599999999999996</v>
      </c>
      <c r="I112" s="12"/>
      <c r="J112" s="10">
        <f>I112+'[6]1'!J111</f>
        <v>0</v>
      </c>
      <c r="K112" s="45">
        <f t="shared" si="33"/>
        <v>11.16</v>
      </c>
      <c r="L112" s="9">
        <f>ROUND(E112*D112,2)</f>
        <v>3061.52</v>
      </c>
      <c r="M112" s="9">
        <f>ROUND(I112*D112,2)</f>
        <v>0</v>
      </c>
      <c r="N112" s="9">
        <f>ROUND(J112*D112,2)</f>
        <v>0</v>
      </c>
      <c r="O112" s="169">
        <f t="shared" si="37"/>
        <v>3061.52</v>
      </c>
    </row>
    <row r="113" spans="1:15" x14ac:dyDescent="0.3">
      <c r="A113" s="157"/>
      <c r="B113" s="158"/>
      <c r="C113" s="159"/>
      <c r="D113" s="160"/>
      <c r="E113" s="160"/>
      <c r="F113" s="161"/>
      <c r="G113" s="161"/>
      <c r="H113" s="37"/>
      <c r="I113" s="12"/>
      <c r="J113" s="10"/>
      <c r="K113" s="45"/>
      <c r="L113" s="11">
        <f>SUM(L95:L112)</f>
        <v>52390.139999999992</v>
      </c>
      <c r="M113" s="11">
        <f t="shared" ref="M113:N113" si="41">SUM(M95:M112)</f>
        <v>0</v>
      </c>
      <c r="N113" s="11">
        <f t="shared" si="41"/>
        <v>0</v>
      </c>
      <c r="O113" s="149"/>
    </row>
    <row r="114" spans="1:15" x14ac:dyDescent="0.3">
      <c r="A114" s="190" t="s">
        <v>179</v>
      </c>
      <c r="B114" s="151" t="s">
        <v>180</v>
      </c>
      <c r="C114" s="152"/>
      <c r="D114" s="153"/>
      <c r="E114" s="151"/>
      <c r="F114" s="154"/>
      <c r="G114" s="154"/>
      <c r="H114" s="43">
        <v>5.67</v>
      </c>
      <c r="I114" s="44"/>
      <c r="J114" s="45"/>
      <c r="K114" s="65"/>
      <c r="L114" s="40"/>
      <c r="M114" s="40"/>
      <c r="N114" s="40"/>
      <c r="O114" s="65">
        <f>SUM(O115:O135)</f>
        <v>26081.900000000012</v>
      </c>
    </row>
    <row r="115" spans="1:15" ht="26.4" x14ac:dyDescent="0.3">
      <c r="A115" s="157" t="s">
        <v>181</v>
      </c>
      <c r="B115" s="158" t="s">
        <v>182</v>
      </c>
      <c r="C115" s="159" t="s">
        <v>146</v>
      </c>
      <c r="D115" s="160">
        <v>108.37</v>
      </c>
      <c r="E115" s="160">
        <v>68</v>
      </c>
      <c r="F115" s="161"/>
      <c r="G115" s="161"/>
      <c r="H115" s="37">
        <v>9.49</v>
      </c>
      <c r="I115" s="12"/>
      <c r="J115" s="10">
        <f>I115+'[6]1'!J114</f>
        <v>0</v>
      </c>
      <c r="K115" s="45">
        <f t="shared" ref="K115:K135" si="42">E115-J115</f>
        <v>68</v>
      </c>
      <c r="L115" s="9">
        <f t="shared" ref="L115:L131" si="43">ROUND(E115*D115,2)</f>
        <v>7369.16</v>
      </c>
      <c r="M115" s="9">
        <f t="shared" ref="M115:M131" si="44">ROUND(I115*D115,2)</f>
        <v>0</v>
      </c>
      <c r="N115" s="9">
        <f t="shared" ref="N115:N131" si="45">ROUND(J115*D115,2)</f>
        <v>0</v>
      </c>
      <c r="O115" s="169">
        <f t="shared" ref="O115:O135" si="46">L115-N115</f>
        <v>7369.16</v>
      </c>
    </row>
    <row r="116" spans="1:15" ht="26.4" x14ac:dyDescent="0.3">
      <c r="A116" s="157" t="s">
        <v>183</v>
      </c>
      <c r="B116" s="158" t="s">
        <v>184</v>
      </c>
      <c r="C116" s="159" t="s">
        <v>146</v>
      </c>
      <c r="D116" s="160">
        <v>110.21</v>
      </c>
      <c r="E116" s="160">
        <v>10</v>
      </c>
      <c r="F116" s="161"/>
      <c r="G116" s="161"/>
      <c r="H116" s="37">
        <v>5.52</v>
      </c>
      <c r="I116" s="12"/>
      <c r="J116" s="10">
        <f>I116+'[6]1'!J115</f>
        <v>0</v>
      </c>
      <c r="K116" s="45">
        <f t="shared" si="42"/>
        <v>10</v>
      </c>
      <c r="L116" s="9">
        <f t="shared" si="43"/>
        <v>1102.0999999999999</v>
      </c>
      <c r="M116" s="9">
        <f t="shared" si="44"/>
        <v>0</v>
      </c>
      <c r="N116" s="9">
        <f t="shared" si="45"/>
        <v>0</v>
      </c>
      <c r="O116" s="169">
        <f t="shared" si="46"/>
        <v>1102.0999999999999</v>
      </c>
    </row>
    <row r="117" spans="1:15" ht="26.4" x14ac:dyDescent="0.3">
      <c r="A117" s="157" t="s">
        <v>185</v>
      </c>
      <c r="B117" s="158" t="s">
        <v>186</v>
      </c>
      <c r="C117" s="159" t="s">
        <v>146</v>
      </c>
      <c r="D117" s="160">
        <v>87.29</v>
      </c>
      <c r="E117" s="160">
        <v>32</v>
      </c>
      <c r="F117" s="161"/>
      <c r="G117" s="161"/>
      <c r="H117" s="37">
        <v>6.88</v>
      </c>
      <c r="I117" s="12"/>
      <c r="J117" s="10">
        <f>I117+'[6]1'!J116</f>
        <v>0</v>
      </c>
      <c r="K117" s="45">
        <f t="shared" si="42"/>
        <v>32</v>
      </c>
      <c r="L117" s="9">
        <f t="shared" si="43"/>
        <v>2793.28</v>
      </c>
      <c r="M117" s="9">
        <f t="shared" si="44"/>
        <v>0</v>
      </c>
      <c r="N117" s="9">
        <f t="shared" si="45"/>
        <v>0</v>
      </c>
      <c r="O117" s="169">
        <f t="shared" si="46"/>
        <v>2793.28</v>
      </c>
    </row>
    <row r="118" spans="1:15" ht="39.6" x14ac:dyDescent="0.3">
      <c r="A118" s="157" t="s">
        <v>187</v>
      </c>
      <c r="B118" s="158" t="s">
        <v>188</v>
      </c>
      <c r="C118" s="159" t="s">
        <v>146</v>
      </c>
      <c r="D118" s="160">
        <v>104.16</v>
      </c>
      <c r="E118" s="160">
        <v>11</v>
      </c>
      <c r="F118" s="161"/>
      <c r="G118" s="161"/>
      <c r="H118" s="37">
        <v>1135.78</v>
      </c>
      <c r="I118" s="12"/>
      <c r="J118" s="10">
        <f>I118+'[6]1'!J117</f>
        <v>0</v>
      </c>
      <c r="K118" s="45">
        <f t="shared" si="42"/>
        <v>11</v>
      </c>
      <c r="L118" s="9">
        <f t="shared" si="43"/>
        <v>1145.76</v>
      </c>
      <c r="M118" s="9">
        <f t="shared" si="44"/>
        <v>0</v>
      </c>
      <c r="N118" s="9">
        <f t="shared" si="45"/>
        <v>0</v>
      </c>
      <c r="O118" s="169">
        <f t="shared" si="46"/>
        <v>1145.76</v>
      </c>
    </row>
    <row r="119" spans="1:15" ht="39.6" x14ac:dyDescent="0.3">
      <c r="A119" s="157" t="s">
        <v>189</v>
      </c>
      <c r="B119" s="158" t="s">
        <v>190</v>
      </c>
      <c r="C119" s="159" t="s">
        <v>146</v>
      </c>
      <c r="D119" s="160">
        <v>106.39</v>
      </c>
      <c r="E119" s="160">
        <v>2</v>
      </c>
      <c r="F119" s="161"/>
      <c r="G119" s="161"/>
      <c r="H119" s="37">
        <v>3.21</v>
      </c>
      <c r="I119" s="12"/>
      <c r="J119" s="10">
        <f>I119+'[6]1'!J118</f>
        <v>0</v>
      </c>
      <c r="K119" s="45">
        <f t="shared" si="42"/>
        <v>2</v>
      </c>
      <c r="L119" s="9">
        <f t="shared" si="43"/>
        <v>212.78</v>
      </c>
      <c r="M119" s="9">
        <f t="shared" si="44"/>
        <v>0</v>
      </c>
      <c r="N119" s="9">
        <f t="shared" si="45"/>
        <v>0</v>
      </c>
      <c r="O119" s="169">
        <f t="shared" si="46"/>
        <v>212.78</v>
      </c>
    </row>
    <row r="120" spans="1:15" ht="26.4" x14ac:dyDescent="0.3">
      <c r="A120" s="157" t="s">
        <v>191</v>
      </c>
      <c r="B120" s="158" t="s">
        <v>192</v>
      </c>
      <c r="C120" s="159" t="s">
        <v>146</v>
      </c>
      <c r="D120" s="160">
        <v>85.49</v>
      </c>
      <c r="E120" s="160">
        <v>37</v>
      </c>
      <c r="F120" s="161"/>
      <c r="G120" s="161"/>
      <c r="H120" s="37">
        <v>9.14</v>
      </c>
      <c r="I120" s="12"/>
      <c r="J120" s="10">
        <f>I120+'[6]1'!J119</f>
        <v>0</v>
      </c>
      <c r="K120" s="45">
        <f t="shared" si="42"/>
        <v>37</v>
      </c>
      <c r="L120" s="9">
        <f t="shared" si="43"/>
        <v>3163.13</v>
      </c>
      <c r="M120" s="9">
        <f t="shared" si="44"/>
        <v>0</v>
      </c>
      <c r="N120" s="9">
        <f t="shared" si="45"/>
        <v>0</v>
      </c>
      <c r="O120" s="169">
        <f t="shared" si="46"/>
        <v>3163.13</v>
      </c>
    </row>
    <row r="121" spans="1:15" ht="26.4" x14ac:dyDescent="0.3">
      <c r="A121" s="157" t="s">
        <v>193</v>
      </c>
      <c r="B121" s="158" t="s">
        <v>194</v>
      </c>
      <c r="C121" s="159" t="s">
        <v>146</v>
      </c>
      <c r="D121" s="160">
        <v>64.62</v>
      </c>
      <c r="E121" s="160">
        <v>8</v>
      </c>
      <c r="F121" s="161"/>
      <c r="G121" s="161"/>
      <c r="H121" s="37">
        <v>15.54</v>
      </c>
      <c r="I121" s="12"/>
      <c r="J121" s="10">
        <f>I121+'[6]1'!J120</f>
        <v>0</v>
      </c>
      <c r="K121" s="45">
        <f t="shared" si="42"/>
        <v>8</v>
      </c>
      <c r="L121" s="9">
        <f t="shared" si="43"/>
        <v>516.96</v>
      </c>
      <c r="M121" s="9">
        <f t="shared" si="44"/>
        <v>0</v>
      </c>
      <c r="N121" s="9">
        <f t="shared" si="45"/>
        <v>0</v>
      </c>
      <c r="O121" s="169">
        <f t="shared" si="46"/>
        <v>516.96</v>
      </c>
    </row>
    <row r="122" spans="1:15" x14ac:dyDescent="0.3">
      <c r="A122" s="157" t="s">
        <v>195</v>
      </c>
      <c r="B122" s="158" t="s">
        <v>196</v>
      </c>
      <c r="C122" s="159" t="s">
        <v>146</v>
      </c>
      <c r="D122" s="160">
        <v>102.95</v>
      </c>
      <c r="E122" s="160">
        <v>17</v>
      </c>
      <c r="F122" s="161"/>
      <c r="G122" s="161"/>
      <c r="H122" s="37">
        <v>4.82</v>
      </c>
      <c r="I122" s="12"/>
      <c r="J122" s="10">
        <f>I122+'[6]1'!J121</f>
        <v>0</v>
      </c>
      <c r="K122" s="45">
        <f t="shared" si="42"/>
        <v>17</v>
      </c>
      <c r="L122" s="9">
        <f t="shared" si="43"/>
        <v>1750.15</v>
      </c>
      <c r="M122" s="9">
        <f t="shared" si="44"/>
        <v>0</v>
      </c>
      <c r="N122" s="9">
        <f t="shared" si="45"/>
        <v>0</v>
      </c>
      <c r="O122" s="169">
        <f t="shared" si="46"/>
        <v>1750.15</v>
      </c>
    </row>
    <row r="123" spans="1:15" x14ac:dyDescent="0.3">
      <c r="A123" s="157" t="s">
        <v>197</v>
      </c>
      <c r="B123" s="158" t="s">
        <v>198</v>
      </c>
      <c r="C123" s="159" t="s">
        <v>146</v>
      </c>
      <c r="D123" s="160">
        <v>48.36</v>
      </c>
      <c r="E123" s="160">
        <v>3</v>
      </c>
      <c r="F123" s="161"/>
      <c r="G123" s="161"/>
      <c r="H123" s="37">
        <v>5.45</v>
      </c>
      <c r="I123" s="12"/>
      <c r="J123" s="10">
        <f>I123+'[6]1'!J122</f>
        <v>0</v>
      </c>
      <c r="K123" s="45">
        <f t="shared" si="42"/>
        <v>3</v>
      </c>
      <c r="L123" s="9">
        <f t="shared" si="43"/>
        <v>145.08000000000001</v>
      </c>
      <c r="M123" s="9">
        <f t="shared" si="44"/>
        <v>0</v>
      </c>
      <c r="N123" s="9">
        <f t="shared" si="45"/>
        <v>0</v>
      </c>
      <c r="O123" s="169">
        <f t="shared" si="46"/>
        <v>145.08000000000001</v>
      </c>
    </row>
    <row r="124" spans="1:15" x14ac:dyDescent="0.3">
      <c r="A124" s="157" t="s">
        <v>199</v>
      </c>
      <c r="B124" s="158" t="s">
        <v>200</v>
      </c>
      <c r="C124" s="159" t="s">
        <v>146</v>
      </c>
      <c r="D124" s="160">
        <v>233.17</v>
      </c>
      <c r="E124" s="160">
        <v>2</v>
      </c>
      <c r="F124" s="161"/>
      <c r="G124" s="161"/>
      <c r="H124" s="37">
        <v>9.5500000000000007</v>
      </c>
      <c r="I124" s="12"/>
      <c r="J124" s="10">
        <f>I124+'[6]1'!J123</f>
        <v>0</v>
      </c>
      <c r="K124" s="45">
        <f t="shared" si="42"/>
        <v>2</v>
      </c>
      <c r="L124" s="9">
        <f t="shared" si="43"/>
        <v>466.34</v>
      </c>
      <c r="M124" s="9">
        <f t="shared" si="44"/>
        <v>0</v>
      </c>
      <c r="N124" s="9">
        <f t="shared" si="45"/>
        <v>0</v>
      </c>
      <c r="O124" s="169">
        <f t="shared" si="46"/>
        <v>466.34</v>
      </c>
    </row>
    <row r="125" spans="1:15" ht="26.4" x14ac:dyDescent="0.3">
      <c r="A125" s="157" t="s">
        <v>201</v>
      </c>
      <c r="B125" s="158" t="s">
        <v>202</v>
      </c>
      <c r="C125" s="159" t="s">
        <v>146</v>
      </c>
      <c r="D125" s="160">
        <v>31.69</v>
      </c>
      <c r="E125" s="160">
        <v>2</v>
      </c>
      <c r="F125" s="161"/>
      <c r="G125" s="161"/>
      <c r="H125" s="37">
        <v>7.86</v>
      </c>
      <c r="I125" s="12"/>
      <c r="J125" s="10">
        <f>I125+'[6]1'!J124</f>
        <v>0</v>
      </c>
      <c r="K125" s="45">
        <f t="shared" si="42"/>
        <v>2</v>
      </c>
      <c r="L125" s="9">
        <f t="shared" si="43"/>
        <v>63.38</v>
      </c>
      <c r="M125" s="9">
        <f t="shared" si="44"/>
        <v>0</v>
      </c>
      <c r="N125" s="9">
        <f t="shared" si="45"/>
        <v>0</v>
      </c>
      <c r="O125" s="169">
        <f t="shared" si="46"/>
        <v>63.38</v>
      </c>
    </row>
    <row r="126" spans="1:15" ht="26.4" x14ac:dyDescent="0.3">
      <c r="A126" s="157" t="s">
        <v>203</v>
      </c>
      <c r="B126" s="158" t="s">
        <v>204</v>
      </c>
      <c r="C126" s="159" t="s">
        <v>205</v>
      </c>
      <c r="D126" s="160">
        <v>1139.55</v>
      </c>
      <c r="E126" s="160">
        <v>1</v>
      </c>
      <c r="F126" s="161"/>
      <c r="G126" s="161"/>
      <c r="H126" s="37">
        <v>5.97</v>
      </c>
      <c r="I126" s="12"/>
      <c r="J126" s="10">
        <f>I126+'[6]1'!J125</f>
        <v>0</v>
      </c>
      <c r="K126" s="45">
        <f t="shared" si="42"/>
        <v>1</v>
      </c>
      <c r="L126" s="9">
        <f t="shared" si="43"/>
        <v>1139.55</v>
      </c>
      <c r="M126" s="9">
        <f t="shared" si="44"/>
        <v>0</v>
      </c>
      <c r="N126" s="9">
        <f t="shared" si="45"/>
        <v>0</v>
      </c>
      <c r="O126" s="169">
        <f t="shared" si="46"/>
        <v>1139.55</v>
      </c>
    </row>
    <row r="127" spans="1:15" x14ac:dyDescent="0.3">
      <c r="A127" s="157" t="s">
        <v>206</v>
      </c>
      <c r="B127" s="158" t="s">
        <v>207</v>
      </c>
      <c r="C127" s="159" t="s">
        <v>146</v>
      </c>
      <c r="D127" s="160">
        <v>130.71</v>
      </c>
      <c r="E127" s="160">
        <v>3</v>
      </c>
      <c r="F127" s="161"/>
      <c r="G127" s="161"/>
      <c r="H127" s="37">
        <v>12.26</v>
      </c>
      <c r="I127" s="12"/>
      <c r="J127" s="10">
        <f>I127+'[6]1'!J126</f>
        <v>0</v>
      </c>
      <c r="K127" s="45">
        <f t="shared" si="42"/>
        <v>3</v>
      </c>
      <c r="L127" s="9">
        <f t="shared" si="43"/>
        <v>392.13</v>
      </c>
      <c r="M127" s="9">
        <f t="shared" si="44"/>
        <v>0</v>
      </c>
      <c r="N127" s="9">
        <f t="shared" si="45"/>
        <v>0</v>
      </c>
      <c r="O127" s="169">
        <f t="shared" si="46"/>
        <v>392.13</v>
      </c>
    </row>
    <row r="128" spans="1:15" ht="39.6" x14ac:dyDescent="0.3">
      <c r="A128" s="157" t="s">
        <v>208</v>
      </c>
      <c r="B128" s="158" t="s">
        <v>209</v>
      </c>
      <c r="C128" s="159" t="s">
        <v>146</v>
      </c>
      <c r="D128" s="160">
        <v>435.57</v>
      </c>
      <c r="E128" s="160">
        <v>1</v>
      </c>
      <c r="F128" s="161"/>
      <c r="G128" s="161"/>
      <c r="H128" s="37">
        <v>9.01</v>
      </c>
      <c r="I128" s="12"/>
      <c r="J128" s="10">
        <f>I128+'[6]1'!J127</f>
        <v>0</v>
      </c>
      <c r="K128" s="45">
        <f t="shared" si="42"/>
        <v>1</v>
      </c>
      <c r="L128" s="9">
        <f t="shared" si="43"/>
        <v>435.57</v>
      </c>
      <c r="M128" s="9">
        <f t="shared" si="44"/>
        <v>0</v>
      </c>
      <c r="N128" s="9">
        <f t="shared" si="45"/>
        <v>0</v>
      </c>
      <c r="O128" s="169">
        <f t="shared" si="46"/>
        <v>435.57</v>
      </c>
    </row>
    <row r="129" spans="1:15" ht="26.4" x14ac:dyDescent="0.3">
      <c r="A129" s="157" t="s">
        <v>210</v>
      </c>
      <c r="B129" s="158" t="s">
        <v>211</v>
      </c>
      <c r="C129" s="159" t="s">
        <v>146</v>
      </c>
      <c r="D129" s="160">
        <v>589.12</v>
      </c>
      <c r="E129" s="160">
        <v>3</v>
      </c>
      <c r="F129" s="161"/>
      <c r="G129" s="161"/>
      <c r="H129" s="37">
        <v>9.01</v>
      </c>
      <c r="I129" s="12"/>
      <c r="J129" s="10">
        <f>I129+'[6]1'!J128</f>
        <v>0</v>
      </c>
      <c r="K129" s="45">
        <f t="shared" si="42"/>
        <v>3</v>
      </c>
      <c r="L129" s="9">
        <f t="shared" si="43"/>
        <v>1767.36</v>
      </c>
      <c r="M129" s="9">
        <f t="shared" si="44"/>
        <v>0</v>
      </c>
      <c r="N129" s="9">
        <f t="shared" si="45"/>
        <v>0</v>
      </c>
      <c r="O129" s="169">
        <f t="shared" si="46"/>
        <v>1767.36</v>
      </c>
    </row>
    <row r="130" spans="1:15" ht="26.4" x14ac:dyDescent="0.3">
      <c r="A130" s="157" t="s">
        <v>212</v>
      </c>
      <c r="B130" s="158" t="s">
        <v>213</v>
      </c>
      <c r="C130" s="159" t="s">
        <v>146</v>
      </c>
      <c r="D130" s="160">
        <v>90.68</v>
      </c>
      <c r="E130" s="160">
        <v>2</v>
      </c>
      <c r="F130" s="161"/>
      <c r="G130" s="161"/>
      <c r="H130" s="37">
        <v>3.77</v>
      </c>
      <c r="I130" s="12"/>
      <c r="J130" s="10">
        <f>I130+'[6]1'!J129</f>
        <v>0</v>
      </c>
      <c r="K130" s="45">
        <f t="shared" si="42"/>
        <v>2</v>
      </c>
      <c r="L130" s="9">
        <f t="shared" si="43"/>
        <v>181.36</v>
      </c>
      <c r="M130" s="9">
        <f t="shared" si="44"/>
        <v>0</v>
      </c>
      <c r="N130" s="9">
        <f t="shared" si="45"/>
        <v>0</v>
      </c>
      <c r="O130" s="169">
        <f t="shared" si="46"/>
        <v>181.36</v>
      </c>
    </row>
    <row r="131" spans="1:15" ht="26.4" x14ac:dyDescent="0.3">
      <c r="A131" s="157" t="s">
        <v>214</v>
      </c>
      <c r="B131" s="158" t="s">
        <v>215</v>
      </c>
      <c r="C131" s="159" t="s">
        <v>146</v>
      </c>
      <c r="D131" s="160">
        <v>13.83</v>
      </c>
      <c r="E131" s="160">
        <v>17</v>
      </c>
      <c r="F131" s="161"/>
      <c r="G131" s="161"/>
      <c r="H131" s="37">
        <v>5.46</v>
      </c>
      <c r="I131" s="12"/>
      <c r="J131" s="10">
        <f>I131+'[6]1'!J130</f>
        <v>0</v>
      </c>
      <c r="K131" s="45">
        <f t="shared" si="42"/>
        <v>17</v>
      </c>
      <c r="L131" s="9">
        <f t="shared" si="43"/>
        <v>235.11</v>
      </c>
      <c r="M131" s="9">
        <f t="shared" si="44"/>
        <v>0</v>
      </c>
      <c r="N131" s="9">
        <f t="shared" si="45"/>
        <v>0</v>
      </c>
      <c r="O131" s="169">
        <f t="shared" si="46"/>
        <v>235.11</v>
      </c>
    </row>
    <row r="132" spans="1:15" x14ac:dyDescent="0.3">
      <c r="A132" s="193"/>
      <c r="B132" s="179" t="s">
        <v>216</v>
      </c>
      <c r="C132" s="180"/>
      <c r="D132" s="181"/>
      <c r="E132" s="181"/>
      <c r="F132" s="182"/>
      <c r="G132" s="182"/>
      <c r="H132" s="55">
        <v>82.04</v>
      </c>
      <c r="I132" s="46"/>
      <c r="J132" s="47"/>
      <c r="K132" s="47"/>
      <c r="L132" s="48"/>
      <c r="M132" s="48"/>
      <c r="N132" s="48"/>
      <c r="O132" s="184"/>
    </row>
    <row r="133" spans="1:15" ht="26.4" x14ac:dyDescent="0.3">
      <c r="A133" s="157" t="s">
        <v>217</v>
      </c>
      <c r="B133" s="171" t="s">
        <v>218</v>
      </c>
      <c r="C133" s="159" t="s">
        <v>219</v>
      </c>
      <c r="D133" s="160">
        <v>144.81</v>
      </c>
      <c r="E133" s="160">
        <v>15</v>
      </c>
      <c r="F133" s="161"/>
      <c r="G133" s="161"/>
      <c r="H133" s="37">
        <v>132.87</v>
      </c>
      <c r="I133" s="12"/>
      <c r="J133" s="10">
        <f>I133+'[6]1'!J132</f>
        <v>0</v>
      </c>
      <c r="K133" s="45">
        <f t="shared" si="42"/>
        <v>15</v>
      </c>
      <c r="L133" s="9">
        <f>ROUND(E133*D133,2)</f>
        <v>2172.15</v>
      </c>
      <c r="M133" s="9">
        <f>ROUND(I133*D133,2)</f>
        <v>0</v>
      </c>
      <c r="N133" s="9">
        <f>ROUND(J133*D133,2)</f>
        <v>0</v>
      </c>
      <c r="O133" s="169">
        <f t="shared" si="46"/>
        <v>2172.15</v>
      </c>
    </row>
    <row r="134" spans="1:15" x14ac:dyDescent="0.3">
      <c r="A134" s="157" t="s">
        <v>220</v>
      </c>
      <c r="B134" s="171" t="s">
        <v>221</v>
      </c>
      <c r="C134" s="159" t="s">
        <v>219</v>
      </c>
      <c r="D134" s="160">
        <v>126.7</v>
      </c>
      <c r="E134" s="160">
        <v>7</v>
      </c>
      <c r="F134" s="161"/>
      <c r="G134" s="161"/>
      <c r="H134" s="37">
        <v>69.88</v>
      </c>
      <c r="I134" s="12"/>
      <c r="J134" s="10">
        <f>I134+'[6]1'!J133</f>
        <v>0</v>
      </c>
      <c r="K134" s="45">
        <f t="shared" si="42"/>
        <v>7</v>
      </c>
      <c r="L134" s="9">
        <f>ROUND(E134*D134,2)</f>
        <v>886.9</v>
      </c>
      <c r="M134" s="9">
        <f>ROUND(I134*D134,2)</f>
        <v>0</v>
      </c>
      <c r="N134" s="9">
        <f>ROUND(J134*D134,2)</f>
        <v>0</v>
      </c>
      <c r="O134" s="169">
        <f t="shared" si="46"/>
        <v>886.9</v>
      </c>
    </row>
    <row r="135" spans="1:15" x14ac:dyDescent="0.3">
      <c r="A135" s="157" t="s">
        <v>222</v>
      </c>
      <c r="B135" s="171" t="s">
        <v>223</v>
      </c>
      <c r="C135" s="159" t="s">
        <v>146</v>
      </c>
      <c r="D135" s="160">
        <v>143.65</v>
      </c>
      <c r="E135" s="160">
        <v>1</v>
      </c>
      <c r="F135" s="161"/>
      <c r="G135" s="161"/>
      <c r="H135" s="37">
        <v>70.92</v>
      </c>
      <c r="I135" s="12"/>
      <c r="J135" s="10">
        <f>I135+'[6]1'!J134</f>
        <v>0</v>
      </c>
      <c r="K135" s="45">
        <f t="shared" si="42"/>
        <v>1</v>
      </c>
      <c r="L135" s="9">
        <f>ROUND(E135*D135,2)</f>
        <v>143.65</v>
      </c>
      <c r="M135" s="9">
        <f>ROUND(I135*D135,2)</f>
        <v>0</v>
      </c>
      <c r="N135" s="9">
        <f>ROUND(J135*D135,2)</f>
        <v>0</v>
      </c>
      <c r="O135" s="169">
        <f t="shared" si="46"/>
        <v>143.65</v>
      </c>
    </row>
    <row r="136" spans="1:15" x14ac:dyDescent="0.3">
      <c r="A136" s="157"/>
      <c r="B136" s="171"/>
      <c r="C136" s="159"/>
      <c r="D136" s="160"/>
      <c r="E136" s="160"/>
      <c r="F136" s="161"/>
      <c r="G136" s="161"/>
      <c r="H136" s="37"/>
      <c r="I136" s="12"/>
      <c r="J136" s="10"/>
      <c r="K136" s="45"/>
      <c r="L136" s="11">
        <f>SUM(L115:L135)</f>
        <v>26081.900000000012</v>
      </c>
      <c r="M136" s="11">
        <f t="shared" ref="M136:N136" si="47">SUM(M115:M135)</f>
        <v>0</v>
      </c>
      <c r="N136" s="11">
        <f t="shared" si="47"/>
        <v>0</v>
      </c>
      <c r="O136" s="149"/>
    </row>
    <row r="137" spans="1:15" x14ac:dyDescent="0.3">
      <c r="A137" s="150" t="s">
        <v>224</v>
      </c>
      <c r="B137" s="151" t="s">
        <v>225</v>
      </c>
      <c r="C137" s="152"/>
      <c r="D137" s="153"/>
      <c r="E137" s="151"/>
      <c r="F137" s="154"/>
      <c r="G137" s="154"/>
      <c r="H137" s="43">
        <v>70.239999999999995</v>
      </c>
      <c r="I137" s="44"/>
      <c r="J137" s="45"/>
      <c r="K137" s="65"/>
      <c r="L137" s="40"/>
      <c r="M137" s="40"/>
      <c r="N137" s="40"/>
      <c r="O137" s="65">
        <f>SUM(O139:O176)</f>
        <v>27301.289999999994</v>
      </c>
    </row>
    <row r="138" spans="1:15" x14ac:dyDescent="0.3">
      <c r="A138" s="178"/>
      <c r="B138" s="179" t="s">
        <v>226</v>
      </c>
      <c r="C138" s="180"/>
      <c r="D138" s="181"/>
      <c r="E138" s="181"/>
      <c r="F138" s="182"/>
      <c r="G138" s="182"/>
      <c r="H138" s="55">
        <v>5.62</v>
      </c>
      <c r="I138" s="46"/>
      <c r="J138" s="47"/>
      <c r="K138" s="47"/>
      <c r="L138" s="48"/>
      <c r="M138" s="48"/>
      <c r="N138" s="48"/>
      <c r="O138" s="184"/>
    </row>
    <row r="139" spans="1:15" ht="26.4" x14ac:dyDescent="0.3">
      <c r="A139" s="157" t="s">
        <v>227</v>
      </c>
      <c r="B139" s="158" t="s">
        <v>228</v>
      </c>
      <c r="C139" s="159" t="s">
        <v>146</v>
      </c>
      <c r="D139" s="160">
        <v>373.38</v>
      </c>
      <c r="E139" s="160">
        <v>5</v>
      </c>
      <c r="F139" s="161"/>
      <c r="G139" s="161"/>
      <c r="H139" s="37">
        <v>11.32</v>
      </c>
      <c r="I139" s="12"/>
      <c r="J139" s="10">
        <f>I139+'[6]1'!J138</f>
        <v>0</v>
      </c>
      <c r="K139" s="45">
        <f t="shared" ref="K139:K176" si="48">E139-J139</f>
        <v>5</v>
      </c>
      <c r="L139" s="9">
        <f t="shared" ref="L139:L154" si="49">ROUND(E139*D139,2)</f>
        <v>1866.9</v>
      </c>
      <c r="M139" s="9">
        <f t="shared" ref="M139:M154" si="50">ROUND(I139*D139,2)</f>
        <v>0</v>
      </c>
      <c r="N139" s="9">
        <f t="shared" ref="N139:N154" si="51">ROUND(J139*D139,2)</f>
        <v>0</v>
      </c>
      <c r="O139" s="169">
        <f t="shared" ref="O139:O176" si="52">L139-N139</f>
        <v>1866.9</v>
      </c>
    </row>
    <row r="140" spans="1:15" x14ac:dyDescent="0.3">
      <c r="A140" s="157" t="s">
        <v>229</v>
      </c>
      <c r="B140" s="158" t="s">
        <v>230</v>
      </c>
      <c r="C140" s="159" t="s">
        <v>146</v>
      </c>
      <c r="D140" s="160">
        <v>74.180000000000007</v>
      </c>
      <c r="E140" s="160">
        <v>5</v>
      </c>
      <c r="F140" s="161"/>
      <c r="G140" s="161"/>
      <c r="H140" s="37">
        <v>14.07</v>
      </c>
      <c r="I140" s="12"/>
      <c r="J140" s="10">
        <f>I140+'[6]1'!J139</f>
        <v>0</v>
      </c>
      <c r="K140" s="45">
        <f t="shared" si="48"/>
        <v>5</v>
      </c>
      <c r="L140" s="9">
        <f t="shared" si="49"/>
        <v>370.9</v>
      </c>
      <c r="M140" s="9">
        <f t="shared" si="50"/>
        <v>0</v>
      </c>
      <c r="N140" s="9">
        <f t="shared" si="51"/>
        <v>0</v>
      </c>
      <c r="O140" s="169">
        <f t="shared" si="52"/>
        <v>370.9</v>
      </c>
    </row>
    <row r="141" spans="1:15" x14ac:dyDescent="0.3">
      <c r="A141" s="157" t="s">
        <v>231</v>
      </c>
      <c r="B141" s="158" t="s">
        <v>232</v>
      </c>
      <c r="C141" s="159" t="s">
        <v>146</v>
      </c>
      <c r="D141" s="160">
        <v>68.849999999999994</v>
      </c>
      <c r="E141" s="160">
        <v>8</v>
      </c>
      <c r="F141" s="161"/>
      <c r="G141" s="161"/>
      <c r="H141" s="37">
        <v>7.05</v>
      </c>
      <c r="I141" s="12"/>
      <c r="J141" s="10">
        <f>I141+'[6]1'!J140</f>
        <v>0</v>
      </c>
      <c r="K141" s="45">
        <f t="shared" si="48"/>
        <v>8</v>
      </c>
      <c r="L141" s="9">
        <f t="shared" si="49"/>
        <v>550.79999999999995</v>
      </c>
      <c r="M141" s="9">
        <f t="shared" si="50"/>
        <v>0</v>
      </c>
      <c r="N141" s="9">
        <f t="shared" si="51"/>
        <v>0</v>
      </c>
      <c r="O141" s="169">
        <f t="shared" si="52"/>
        <v>550.79999999999995</v>
      </c>
    </row>
    <row r="142" spans="1:15" ht="26.4" x14ac:dyDescent="0.3">
      <c r="A142" s="157" t="s">
        <v>233</v>
      </c>
      <c r="B142" s="158" t="s">
        <v>234</v>
      </c>
      <c r="C142" s="159" t="s">
        <v>146</v>
      </c>
      <c r="D142" s="160">
        <v>104.93</v>
      </c>
      <c r="E142" s="160">
        <v>12</v>
      </c>
      <c r="F142" s="161"/>
      <c r="G142" s="161"/>
      <c r="H142" s="37">
        <v>13.5</v>
      </c>
      <c r="I142" s="12"/>
      <c r="J142" s="10">
        <f>I142+'[6]1'!J141</f>
        <v>0</v>
      </c>
      <c r="K142" s="45">
        <f t="shared" si="48"/>
        <v>12</v>
      </c>
      <c r="L142" s="9">
        <f t="shared" si="49"/>
        <v>1259.1600000000001</v>
      </c>
      <c r="M142" s="9">
        <f t="shared" si="50"/>
        <v>0</v>
      </c>
      <c r="N142" s="9">
        <f t="shared" si="51"/>
        <v>0</v>
      </c>
      <c r="O142" s="169">
        <f t="shared" si="52"/>
        <v>1259.1600000000001</v>
      </c>
    </row>
    <row r="143" spans="1:15" x14ac:dyDescent="0.3">
      <c r="A143" s="157" t="s">
        <v>235</v>
      </c>
      <c r="B143" s="158" t="s">
        <v>236</v>
      </c>
      <c r="C143" s="159" t="s">
        <v>146</v>
      </c>
      <c r="D143" s="160">
        <v>610.54</v>
      </c>
      <c r="E143" s="160">
        <v>1</v>
      </c>
      <c r="F143" s="161"/>
      <c r="G143" s="161"/>
      <c r="H143" s="37">
        <v>58.99</v>
      </c>
      <c r="I143" s="12"/>
      <c r="J143" s="10">
        <f>I143+'[6]1'!J142</f>
        <v>0</v>
      </c>
      <c r="K143" s="45">
        <f t="shared" si="48"/>
        <v>1</v>
      </c>
      <c r="L143" s="9">
        <f t="shared" si="49"/>
        <v>610.54</v>
      </c>
      <c r="M143" s="9">
        <f t="shared" si="50"/>
        <v>0</v>
      </c>
      <c r="N143" s="9">
        <f t="shared" si="51"/>
        <v>0</v>
      </c>
      <c r="O143" s="169">
        <f t="shared" si="52"/>
        <v>610.54</v>
      </c>
    </row>
    <row r="144" spans="1:15" ht="26.4" x14ac:dyDescent="0.3">
      <c r="A144" s="157" t="s">
        <v>237</v>
      </c>
      <c r="B144" s="158" t="s">
        <v>238</v>
      </c>
      <c r="C144" s="159" t="s">
        <v>146</v>
      </c>
      <c r="D144" s="160">
        <v>223.19</v>
      </c>
      <c r="E144" s="160">
        <v>1</v>
      </c>
      <c r="F144" s="161"/>
      <c r="G144" s="161"/>
      <c r="H144" s="37">
        <v>59.22</v>
      </c>
      <c r="I144" s="12"/>
      <c r="J144" s="10">
        <f>I144+'[6]1'!J143</f>
        <v>0</v>
      </c>
      <c r="K144" s="45">
        <f t="shared" si="48"/>
        <v>1</v>
      </c>
      <c r="L144" s="9">
        <f t="shared" si="49"/>
        <v>223.19</v>
      </c>
      <c r="M144" s="9">
        <f t="shared" si="50"/>
        <v>0</v>
      </c>
      <c r="N144" s="9">
        <f t="shared" si="51"/>
        <v>0</v>
      </c>
      <c r="O144" s="169">
        <f t="shared" si="52"/>
        <v>223.19</v>
      </c>
    </row>
    <row r="145" spans="1:15" ht="26.4" x14ac:dyDescent="0.3">
      <c r="A145" s="157" t="s">
        <v>239</v>
      </c>
      <c r="B145" s="158" t="s">
        <v>240</v>
      </c>
      <c r="C145" s="159" t="s">
        <v>146</v>
      </c>
      <c r="D145" s="160">
        <v>250.07</v>
      </c>
      <c r="E145" s="160">
        <v>4</v>
      </c>
      <c r="F145" s="161"/>
      <c r="G145" s="161"/>
      <c r="H145" s="37">
        <v>6.9</v>
      </c>
      <c r="I145" s="12"/>
      <c r="J145" s="10">
        <f>I145+'[6]1'!J144</f>
        <v>0</v>
      </c>
      <c r="K145" s="45">
        <f t="shared" si="48"/>
        <v>4</v>
      </c>
      <c r="L145" s="9">
        <f t="shared" si="49"/>
        <v>1000.28</v>
      </c>
      <c r="M145" s="9">
        <f t="shared" si="50"/>
        <v>0</v>
      </c>
      <c r="N145" s="9">
        <f t="shared" si="51"/>
        <v>0</v>
      </c>
      <c r="O145" s="169">
        <f t="shared" si="52"/>
        <v>1000.28</v>
      </c>
    </row>
    <row r="146" spans="1:15" ht="26.4" x14ac:dyDescent="0.3">
      <c r="A146" s="157" t="s">
        <v>241</v>
      </c>
      <c r="B146" s="158" t="s">
        <v>242</v>
      </c>
      <c r="C146" s="159" t="s">
        <v>146</v>
      </c>
      <c r="D146" s="160">
        <v>507.39</v>
      </c>
      <c r="E146" s="160">
        <v>1</v>
      </c>
      <c r="F146" s="161"/>
      <c r="G146" s="161"/>
      <c r="H146" s="37">
        <v>8.33</v>
      </c>
      <c r="I146" s="12"/>
      <c r="J146" s="10">
        <f>I146+'[6]1'!J145</f>
        <v>0</v>
      </c>
      <c r="K146" s="45">
        <f t="shared" si="48"/>
        <v>1</v>
      </c>
      <c r="L146" s="9">
        <f t="shared" si="49"/>
        <v>507.39</v>
      </c>
      <c r="M146" s="9">
        <f t="shared" si="50"/>
        <v>0</v>
      </c>
      <c r="N146" s="9">
        <f t="shared" si="51"/>
        <v>0</v>
      </c>
      <c r="O146" s="169">
        <f t="shared" si="52"/>
        <v>507.39</v>
      </c>
    </row>
    <row r="147" spans="1:15" x14ac:dyDescent="0.3">
      <c r="A147" s="157" t="s">
        <v>243</v>
      </c>
      <c r="B147" s="158" t="s">
        <v>244</v>
      </c>
      <c r="C147" s="159" t="s">
        <v>24</v>
      </c>
      <c r="D147" s="160">
        <v>250.07</v>
      </c>
      <c r="E147" s="160">
        <v>2.7</v>
      </c>
      <c r="F147" s="161"/>
      <c r="G147" s="161"/>
      <c r="H147" s="37">
        <v>10.86</v>
      </c>
      <c r="I147" s="12"/>
      <c r="J147" s="10">
        <f>I147+'[6]1'!J146</f>
        <v>0</v>
      </c>
      <c r="K147" s="45">
        <f t="shared" si="48"/>
        <v>2.7</v>
      </c>
      <c r="L147" s="9">
        <f t="shared" si="49"/>
        <v>675.19</v>
      </c>
      <c r="M147" s="9">
        <f t="shared" si="50"/>
        <v>0</v>
      </c>
      <c r="N147" s="9">
        <f t="shared" si="51"/>
        <v>0</v>
      </c>
      <c r="O147" s="169">
        <f t="shared" si="52"/>
        <v>675.19</v>
      </c>
    </row>
    <row r="148" spans="1:15" x14ac:dyDescent="0.3">
      <c r="A148" s="157" t="s">
        <v>245</v>
      </c>
      <c r="B148" s="158" t="s">
        <v>246</v>
      </c>
      <c r="C148" s="159" t="s">
        <v>146</v>
      </c>
      <c r="D148" s="160">
        <v>389.45</v>
      </c>
      <c r="E148" s="160">
        <v>11</v>
      </c>
      <c r="F148" s="161"/>
      <c r="G148" s="161"/>
      <c r="H148" s="37">
        <v>23.52</v>
      </c>
      <c r="I148" s="12"/>
      <c r="J148" s="10">
        <f>I148+'[6]1'!J147</f>
        <v>0</v>
      </c>
      <c r="K148" s="45">
        <f t="shared" si="48"/>
        <v>11</v>
      </c>
      <c r="L148" s="9">
        <f t="shared" si="49"/>
        <v>4283.95</v>
      </c>
      <c r="M148" s="9">
        <f t="shared" si="50"/>
        <v>0</v>
      </c>
      <c r="N148" s="9">
        <f t="shared" si="51"/>
        <v>0</v>
      </c>
      <c r="O148" s="169">
        <f t="shared" si="52"/>
        <v>4283.95</v>
      </c>
    </row>
    <row r="149" spans="1:15" x14ac:dyDescent="0.3">
      <c r="A149" s="157" t="s">
        <v>247</v>
      </c>
      <c r="B149" s="158" t="s">
        <v>248</v>
      </c>
      <c r="C149" s="159" t="s">
        <v>146</v>
      </c>
      <c r="D149" s="160">
        <v>1128.71</v>
      </c>
      <c r="E149" s="160">
        <v>1</v>
      </c>
      <c r="F149" s="161"/>
      <c r="G149" s="161"/>
      <c r="H149" s="37">
        <v>28.22</v>
      </c>
      <c r="I149" s="12"/>
      <c r="J149" s="10">
        <f>I149+'[6]1'!J148</f>
        <v>0</v>
      </c>
      <c r="K149" s="45">
        <f t="shared" si="48"/>
        <v>1</v>
      </c>
      <c r="L149" s="9">
        <f t="shared" si="49"/>
        <v>1128.71</v>
      </c>
      <c r="M149" s="9">
        <f t="shared" si="50"/>
        <v>0</v>
      </c>
      <c r="N149" s="9">
        <f t="shared" si="51"/>
        <v>0</v>
      </c>
      <c r="O149" s="169">
        <f t="shared" si="52"/>
        <v>1128.71</v>
      </c>
    </row>
    <row r="150" spans="1:15" x14ac:dyDescent="0.3">
      <c r="A150" s="157" t="s">
        <v>249</v>
      </c>
      <c r="B150" s="158" t="s">
        <v>250</v>
      </c>
      <c r="C150" s="159" t="s">
        <v>146</v>
      </c>
      <c r="D150" s="160">
        <v>917.51</v>
      </c>
      <c r="E150" s="160">
        <v>1</v>
      </c>
      <c r="F150" s="161"/>
      <c r="G150" s="161"/>
      <c r="H150" s="37">
        <v>6.17</v>
      </c>
      <c r="I150" s="12"/>
      <c r="J150" s="10">
        <f>I150+'[6]1'!J149</f>
        <v>0</v>
      </c>
      <c r="K150" s="45">
        <f t="shared" si="48"/>
        <v>1</v>
      </c>
      <c r="L150" s="9">
        <f t="shared" si="49"/>
        <v>917.51</v>
      </c>
      <c r="M150" s="9">
        <f t="shared" si="50"/>
        <v>0</v>
      </c>
      <c r="N150" s="9">
        <f t="shared" si="51"/>
        <v>0</v>
      </c>
      <c r="O150" s="169">
        <f t="shared" si="52"/>
        <v>917.51</v>
      </c>
    </row>
    <row r="151" spans="1:15" ht="26.4" x14ac:dyDescent="0.3">
      <c r="A151" s="157" t="s">
        <v>251</v>
      </c>
      <c r="B151" s="158" t="s">
        <v>252</v>
      </c>
      <c r="C151" s="159" t="s">
        <v>146</v>
      </c>
      <c r="D151" s="160">
        <v>50.5</v>
      </c>
      <c r="E151" s="160">
        <v>12</v>
      </c>
      <c r="F151" s="161"/>
      <c r="G151" s="161"/>
      <c r="H151" s="37">
        <v>13.54</v>
      </c>
      <c r="I151" s="12"/>
      <c r="J151" s="10">
        <f>I151+'[6]1'!J150</f>
        <v>0</v>
      </c>
      <c r="K151" s="45">
        <f t="shared" si="48"/>
        <v>12</v>
      </c>
      <c r="L151" s="9">
        <f t="shared" si="49"/>
        <v>606</v>
      </c>
      <c r="M151" s="9">
        <f t="shared" si="50"/>
        <v>0</v>
      </c>
      <c r="N151" s="9">
        <f t="shared" si="51"/>
        <v>0</v>
      </c>
      <c r="O151" s="169">
        <f t="shared" si="52"/>
        <v>606</v>
      </c>
    </row>
    <row r="152" spans="1:15" ht="26.4" x14ac:dyDescent="0.3">
      <c r="A152" s="157" t="s">
        <v>253</v>
      </c>
      <c r="B152" s="158" t="s">
        <v>254</v>
      </c>
      <c r="C152" s="159" t="s">
        <v>146</v>
      </c>
      <c r="D152" s="160">
        <v>18.43</v>
      </c>
      <c r="E152" s="160">
        <v>4</v>
      </c>
      <c r="F152" s="161"/>
      <c r="G152" s="161"/>
      <c r="H152" s="37">
        <v>599.89</v>
      </c>
      <c r="I152" s="12"/>
      <c r="J152" s="10">
        <f>I152+'[6]1'!J151</f>
        <v>0</v>
      </c>
      <c r="K152" s="45">
        <f t="shared" si="48"/>
        <v>4</v>
      </c>
      <c r="L152" s="9">
        <f t="shared" si="49"/>
        <v>73.72</v>
      </c>
      <c r="M152" s="9">
        <f t="shared" si="50"/>
        <v>0</v>
      </c>
      <c r="N152" s="9">
        <f t="shared" si="51"/>
        <v>0</v>
      </c>
      <c r="O152" s="169">
        <f t="shared" si="52"/>
        <v>73.72</v>
      </c>
    </row>
    <row r="153" spans="1:15" ht="26.4" x14ac:dyDescent="0.3">
      <c r="A153" s="157" t="s">
        <v>255</v>
      </c>
      <c r="B153" s="158" t="s">
        <v>256</v>
      </c>
      <c r="C153" s="159" t="s">
        <v>146</v>
      </c>
      <c r="D153" s="160">
        <v>96.67</v>
      </c>
      <c r="E153" s="160">
        <v>10</v>
      </c>
      <c r="F153" s="161"/>
      <c r="G153" s="161"/>
      <c r="H153" s="37">
        <v>170.12</v>
      </c>
      <c r="I153" s="12"/>
      <c r="J153" s="10">
        <f>I153+'[6]1'!J152</f>
        <v>0</v>
      </c>
      <c r="K153" s="45">
        <f t="shared" si="48"/>
        <v>10</v>
      </c>
      <c r="L153" s="9">
        <f t="shared" si="49"/>
        <v>966.7</v>
      </c>
      <c r="M153" s="9">
        <f t="shared" si="50"/>
        <v>0</v>
      </c>
      <c r="N153" s="9">
        <f t="shared" si="51"/>
        <v>0</v>
      </c>
      <c r="O153" s="169">
        <f t="shared" si="52"/>
        <v>966.7</v>
      </c>
    </row>
    <row r="154" spans="1:15" x14ac:dyDescent="0.3">
      <c r="A154" s="157" t="s">
        <v>257</v>
      </c>
      <c r="B154" s="158" t="s">
        <v>258</v>
      </c>
      <c r="C154" s="159" t="s">
        <v>146</v>
      </c>
      <c r="D154" s="160">
        <v>78.31</v>
      </c>
      <c r="E154" s="160">
        <v>2</v>
      </c>
      <c r="F154" s="161"/>
      <c r="G154" s="161"/>
      <c r="H154" s="191"/>
      <c r="I154" s="12"/>
      <c r="J154" s="10">
        <f>I154+'[6]1'!J153</f>
        <v>0</v>
      </c>
      <c r="K154" s="45">
        <f t="shared" si="48"/>
        <v>2</v>
      </c>
      <c r="L154" s="9">
        <f t="shared" si="49"/>
        <v>156.62</v>
      </c>
      <c r="M154" s="9">
        <f t="shared" si="50"/>
        <v>0</v>
      </c>
      <c r="N154" s="9">
        <f t="shared" si="51"/>
        <v>0</v>
      </c>
      <c r="O154" s="169">
        <f t="shared" si="52"/>
        <v>156.62</v>
      </c>
    </row>
    <row r="155" spans="1:15" x14ac:dyDescent="0.3">
      <c r="A155" s="178"/>
      <c r="B155" s="179" t="s">
        <v>259</v>
      </c>
      <c r="C155" s="180"/>
      <c r="D155" s="181"/>
      <c r="E155" s="181"/>
      <c r="F155" s="182"/>
      <c r="G155" s="182"/>
      <c r="H155" s="183"/>
      <c r="I155" s="46"/>
      <c r="J155" s="47"/>
      <c r="K155" s="47"/>
      <c r="L155" s="48"/>
      <c r="M155" s="48"/>
      <c r="N155" s="48"/>
      <c r="O155" s="188"/>
    </row>
    <row r="156" spans="1:15" x14ac:dyDescent="0.3">
      <c r="A156" s="157" t="s">
        <v>260</v>
      </c>
      <c r="B156" s="171" t="s">
        <v>261</v>
      </c>
      <c r="C156" s="159" t="s">
        <v>146</v>
      </c>
      <c r="D156" s="160">
        <v>1894.32</v>
      </c>
      <c r="E156" s="160">
        <v>1</v>
      </c>
      <c r="F156" s="161"/>
      <c r="G156" s="161"/>
      <c r="H156" s="191"/>
      <c r="I156" s="12"/>
      <c r="J156" s="10">
        <f>I156+'[6]1'!J155</f>
        <v>0</v>
      </c>
      <c r="K156" s="45">
        <f t="shared" si="48"/>
        <v>1</v>
      </c>
      <c r="L156" s="9">
        <f>ROUND(E156*D156,2)</f>
        <v>1894.32</v>
      </c>
      <c r="M156" s="9">
        <f>ROUND(I156*D156,2)</f>
        <v>0</v>
      </c>
      <c r="N156" s="9">
        <f>ROUND(J156*D156,2)</f>
        <v>0</v>
      </c>
      <c r="O156" s="169">
        <f t="shared" si="52"/>
        <v>1894.32</v>
      </c>
    </row>
    <row r="157" spans="1:15" x14ac:dyDescent="0.3">
      <c r="A157" s="157" t="s">
        <v>262</v>
      </c>
      <c r="B157" s="171" t="s">
        <v>263</v>
      </c>
      <c r="C157" s="159" t="s">
        <v>146</v>
      </c>
      <c r="D157" s="160">
        <v>28.67</v>
      </c>
      <c r="E157" s="160">
        <v>1</v>
      </c>
      <c r="F157" s="161"/>
      <c r="G157" s="161"/>
      <c r="H157" s="37">
        <v>5.76</v>
      </c>
      <c r="I157" s="12"/>
      <c r="J157" s="10">
        <f>I157+'[6]1'!J156</f>
        <v>0</v>
      </c>
      <c r="K157" s="45">
        <f t="shared" si="48"/>
        <v>1</v>
      </c>
      <c r="L157" s="9">
        <f>ROUND(E157*D157,2)</f>
        <v>28.67</v>
      </c>
      <c r="M157" s="9">
        <f>ROUND(I157*D157,2)</f>
        <v>0</v>
      </c>
      <c r="N157" s="9">
        <f>ROUND(J157*D157,2)</f>
        <v>0</v>
      </c>
      <c r="O157" s="169">
        <f t="shared" si="52"/>
        <v>28.67</v>
      </c>
    </row>
    <row r="158" spans="1:15" x14ac:dyDescent="0.3">
      <c r="A158" s="157" t="s">
        <v>264</v>
      </c>
      <c r="B158" s="171" t="s">
        <v>265</v>
      </c>
      <c r="C158" s="159" t="s">
        <v>146</v>
      </c>
      <c r="D158" s="160">
        <v>22.64</v>
      </c>
      <c r="E158" s="160">
        <v>1</v>
      </c>
      <c r="F158" s="161"/>
      <c r="G158" s="161"/>
      <c r="H158" s="37">
        <v>390.39</v>
      </c>
      <c r="I158" s="12"/>
      <c r="J158" s="10">
        <f>I158+'[6]1'!J157</f>
        <v>0</v>
      </c>
      <c r="K158" s="45">
        <f t="shared" si="48"/>
        <v>1</v>
      </c>
      <c r="L158" s="9">
        <f>ROUND(E158*D158,2)</f>
        <v>22.64</v>
      </c>
      <c r="M158" s="9">
        <f>ROUND(I158*D158,2)</f>
        <v>0</v>
      </c>
      <c r="N158" s="9">
        <f>ROUND(J158*D158,2)</f>
        <v>0</v>
      </c>
      <c r="O158" s="169">
        <f t="shared" si="52"/>
        <v>22.64</v>
      </c>
    </row>
    <row r="159" spans="1:15" x14ac:dyDescent="0.3">
      <c r="A159" s="178"/>
      <c r="B159" s="179" t="s">
        <v>266</v>
      </c>
      <c r="C159" s="180"/>
      <c r="D159" s="181"/>
      <c r="E159" s="181"/>
      <c r="F159" s="182"/>
      <c r="G159" s="182"/>
      <c r="H159" s="55">
        <v>29.66</v>
      </c>
      <c r="I159" s="46"/>
      <c r="J159" s="47"/>
      <c r="K159" s="47"/>
      <c r="L159" s="48"/>
      <c r="M159" s="48"/>
      <c r="N159" s="48"/>
      <c r="O159" s="188"/>
    </row>
    <row r="160" spans="1:15" ht="26.4" x14ac:dyDescent="0.3">
      <c r="A160" s="157" t="s">
        <v>267</v>
      </c>
      <c r="B160" s="158" t="s">
        <v>268</v>
      </c>
      <c r="C160" s="159" t="s">
        <v>146</v>
      </c>
      <c r="D160" s="160">
        <v>62.4</v>
      </c>
      <c r="E160" s="160">
        <v>2</v>
      </c>
      <c r="F160" s="161"/>
      <c r="G160" s="161"/>
      <c r="H160" s="37">
        <v>37.15</v>
      </c>
      <c r="I160" s="12"/>
      <c r="J160" s="10">
        <f>I160+'[6]1'!J159</f>
        <v>0</v>
      </c>
      <c r="K160" s="45">
        <f t="shared" si="48"/>
        <v>2</v>
      </c>
      <c r="L160" s="9">
        <f t="shared" ref="L160:L167" si="53">ROUND(E160*D160,2)</f>
        <v>124.8</v>
      </c>
      <c r="M160" s="9">
        <f t="shared" ref="M160:M167" si="54">ROUND(I160*D160,2)</f>
        <v>0</v>
      </c>
      <c r="N160" s="9">
        <f t="shared" ref="N160:N167" si="55">ROUND(J160*D160,2)</f>
        <v>0</v>
      </c>
      <c r="O160" s="169">
        <f t="shared" si="52"/>
        <v>124.8</v>
      </c>
    </row>
    <row r="161" spans="1:15" x14ac:dyDescent="0.3">
      <c r="A161" s="157" t="s">
        <v>269</v>
      </c>
      <c r="B161" s="158" t="s">
        <v>270</v>
      </c>
      <c r="C161" s="159" t="s">
        <v>146</v>
      </c>
      <c r="D161" s="160">
        <v>235.45</v>
      </c>
      <c r="E161" s="160">
        <v>6</v>
      </c>
      <c r="F161" s="161"/>
      <c r="G161" s="161"/>
      <c r="H161" s="37">
        <v>5.37</v>
      </c>
      <c r="I161" s="12"/>
      <c r="J161" s="10">
        <f>I161+'[6]1'!J160</f>
        <v>0</v>
      </c>
      <c r="K161" s="45">
        <f t="shared" si="48"/>
        <v>6</v>
      </c>
      <c r="L161" s="9">
        <f t="shared" si="53"/>
        <v>1412.7</v>
      </c>
      <c r="M161" s="9">
        <f t="shared" si="54"/>
        <v>0</v>
      </c>
      <c r="N161" s="9">
        <f t="shared" si="55"/>
        <v>0</v>
      </c>
      <c r="O161" s="169">
        <f t="shared" si="52"/>
        <v>1412.7</v>
      </c>
    </row>
    <row r="162" spans="1:15" ht="26.4" x14ac:dyDescent="0.3">
      <c r="A162" s="157" t="s">
        <v>271</v>
      </c>
      <c r="B162" s="158" t="s">
        <v>272</v>
      </c>
      <c r="C162" s="159" t="s">
        <v>146</v>
      </c>
      <c r="D162" s="160">
        <v>65.680000000000007</v>
      </c>
      <c r="E162" s="160">
        <v>16</v>
      </c>
      <c r="F162" s="161"/>
      <c r="G162" s="161"/>
      <c r="H162" s="37">
        <v>2684.21</v>
      </c>
      <c r="I162" s="12"/>
      <c r="J162" s="10">
        <f>I162+'[6]1'!J161</f>
        <v>0</v>
      </c>
      <c r="K162" s="45">
        <f t="shared" si="48"/>
        <v>16</v>
      </c>
      <c r="L162" s="9">
        <f t="shared" si="53"/>
        <v>1050.8800000000001</v>
      </c>
      <c r="M162" s="9">
        <f t="shared" si="54"/>
        <v>0</v>
      </c>
      <c r="N162" s="9">
        <f t="shared" si="55"/>
        <v>0</v>
      </c>
      <c r="O162" s="169">
        <f t="shared" si="52"/>
        <v>1050.8800000000001</v>
      </c>
    </row>
    <row r="163" spans="1:15" x14ac:dyDescent="0.3">
      <c r="A163" s="157" t="s">
        <v>273</v>
      </c>
      <c r="B163" s="158" t="s">
        <v>274</v>
      </c>
      <c r="C163" s="159" t="s">
        <v>146</v>
      </c>
      <c r="D163" s="160">
        <v>1821.3</v>
      </c>
      <c r="E163" s="160">
        <v>2</v>
      </c>
      <c r="F163" s="161"/>
      <c r="G163" s="161"/>
      <c r="H163" s="37">
        <v>9.1999999999999993</v>
      </c>
      <c r="I163" s="12"/>
      <c r="J163" s="10">
        <f>I163+'[6]1'!J162</f>
        <v>0</v>
      </c>
      <c r="K163" s="45">
        <f t="shared" si="48"/>
        <v>2</v>
      </c>
      <c r="L163" s="9">
        <f t="shared" si="53"/>
        <v>3642.6</v>
      </c>
      <c r="M163" s="9">
        <f t="shared" si="54"/>
        <v>0</v>
      </c>
      <c r="N163" s="9">
        <f t="shared" si="55"/>
        <v>0</v>
      </c>
      <c r="O163" s="169">
        <f t="shared" si="52"/>
        <v>3642.6</v>
      </c>
    </row>
    <row r="164" spans="1:15" x14ac:dyDescent="0.3">
      <c r="A164" s="157" t="s">
        <v>275</v>
      </c>
      <c r="B164" s="158" t="s">
        <v>276</v>
      </c>
      <c r="C164" s="159" t="s">
        <v>146</v>
      </c>
      <c r="D164" s="160">
        <v>28.67</v>
      </c>
      <c r="E164" s="160">
        <v>1</v>
      </c>
      <c r="F164" s="161"/>
      <c r="G164" s="161"/>
      <c r="H164" s="37">
        <v>10.38</v>
      </c>
      <c r="I164" s="12"/>
      <c r="J164" s="10">
        <f>I164+'[6]1'!J163</f>
        <v>0</v>
      </c>
      <c r="K164" s="45">
        <f t="shared" si="48"/>
        <v>1</v>
      </c>
      <c r="L164" s="9">
        <f t="shared" si="53"/>
        <v>28.67</v>
      </c>
      <c r="M164" s="9">
        <f t="shared" si="54"/>
        <v>0</v>
      </c>
      <c r="N164" s="9">
        <f t="shared" si="55"/>
        <v>0</v>
      </c>
      <c r="O164" s="169">
        <f t="shared" si="52"/>
        <v>28.67</v>
      </c>
    </row>
    <row r="165" spans="1:15" ht="26.4" x14ac:dyDescent="0.3">
      <c r="A165" s="157" t="s">
        <v>277</v>
      </c>
      <c r="B165" s="158" t="s">
        <v>278</v>
      </c>
      <c r="C165" s="159" t="s">
        <v>146</v>
      </c>
      <c r="D165" s="160">
        <v>12.43</v>
      </c>
      <c r="E165" s="160">
        <v>1</v>
      </c>
      <c r="F165" s="161"/>
      <c r="G165" s="161"/>
      <c r="H165" s="37">
        <v>12.2</v>
      </c>
      <c r="I165" s="12"/>
      <c r="J165" s="10">
        <f>I165+'[6]1'!J164</f>
        <v>0</v>
      </c>
      <c r="K165" s="45">
        <f t="shared" si="48"/>
        <v>1</v>
      </c>
      <c r="L165" s="9">
        <f t="shared" si="53"/>
        <v>12.43</v>
      </c>
      <c r="M165" s="9">
        <f t="shared" si="54"/>
        <v>0</v>
      </c>
      <c r="N165" s="9">
        <f t="shared" si="55"/>
        <v>0</v>
      </c>
      <c r="O165" s="169">
        <f t="shared" si="52"/>
        <v>12.43</v>
      </c>
    </row>
    <row r="166" spans="1:15" x14ac:dyDescent="0.3">
      <c r="A166" s="157" t="s">
        <v>279</v>
      </c>
      <c r="B166" s="158" t="s">
        <v>280</v>
      </c>
      <c r="C166" s="159" t="s">
        <v>146</v>
      </c>
      <c r="D166" s="160">
        <v>29.52</v>
      </c>
      <c r="E166" s="160">
        <v>2</v>
      </c>
      <c r="F166" s="161"/>
      <c r="G166" s="161"/>
      <c r="H166" s="37">
        <v>8.65</v>
      </c>
      <c r="I166" s="12"/>
      <c r="J166" s="10">
        <f>I166+'[6]1'!J165</f>
        <v>0</v>
      </c>
      <c r="K166" s="45">
        <f t="shared" si="48"/>
        <v>2</v>
      </c>
      <c r="L166" s="9">
        <f t="shared" si="53"/>
        <v>59.04</v>
      </c>
      <c r="M166" s="9">
        <f t="shared" si="54"/>
        <v>0</v>
      </c>
      <c r="N166" s="9">
        <f t="shared" si="55"/>
        <v>0</v>
      </c>
      <c r="O166" s="169">
        <f t="shared" si="52"/>
        <v>59.04</v>
      </c>
    </row>
    <row r="167" spans="1:15" ht="26.4" x14ac:dyDescent="0.3">
      <c r="A167" s="157" t="s">
        <v>281</v>
      </c>
      <c r="B167" s="158" t="s">
        <v>282</v>
      </c>
      <c r="C167" s="159" t="s">
        <v>146</v>
      </c>
      <c r="D167" s="160">
        <v>18.39</v>
      </c>
      <c r="E167" s="160">
        <v>9</v>
      </c>
      <c r="F167" s="161"/>
      <c r="G167" s="161"/>
      <c r="H167" s="37">
        <v>28.46</v>
      </c>
      <c r="I167" s="12"/>
      <c r="J167" s="10">
        <f>I167+'[6]1'!J166</f>
        <v>0</v>
      </c>
      <c r="K167" s="45">
        <f t="shared" si="48"/>
        <v>9</v>
      </c>
      <c r="L167" s="9">
        <f t="shared" si="53"/>
        <v>165.51</v>
      </c>
      <c r="M167" s="9">
        <f t="shared" si="54"/>
        <v>0</v>
      </c>
      <c r="N167" s="9">
        <f t="shared" si="55"/>
        <v>0</v>
      </c>
      <c r="O167" s="169">
        <f t="shared" si="52"/>
        <v>165.51</v>
      </c>
    </row>
    <row r="168" spans="1:15" x14ac:dyDescent="0.3">
      <c r="A168" s="178"/>
      <c r="B168" s="179" t="s">
        <v>283</v>
      </c>
      <c r="C168" s="180"/>
      <c r="D168" s="181"/>
      <c r="E168" s="181"/>
      <c r="F168" s="182"/>
      <c r="G168" s="182"/>
      <c r="H168" s="55">
        <v>24.36</v>
      </c>
      <c r="I168" s="46"/>
      <c r="J168" s="47"/>
      <c r="K168" s="47"/>
      <c r="L168" s="48"/>
      <c r="M168" s="48"/>
      <c r="N168" s="48"/>
      <c r="O168" s="188"/>
    </row>
    <row r="169" spans="1:15" ht="35.25" customHeight="1" x14ac:dyDescent="0.3">
      <c r="A169" s="157" t="s">
        <v>284</v>
      </c>
      <c r="B169" s="158" t="s">
        <v>285</v>
      </c>
      <c r="C169" s="159" t="s">
        <v>219</v>
      </c>
      <c r="D169" s="160">
        <v>86.74</v>
      </c>
      <c r="E169" s="160">
        <v>33</v>
      </c>
      <c r="F169" s="161"/>
      <c r="G169" s="161"/>
      <c r="H169" s="37">
        <v>11.57</v>
      </c>
      <c r="I169" s="12">
        <v>30</v>
      </c>
      <c r="J169" s="10">
        <f>I169+'[6]1'!J168</f>
        <v>30</v>
      </c>
      <c r="K169" s="45">
        <f t="shared" si="48"/>
        <v>3</v>
      </c>
      <c r="L169" s="9">
        <f>ROUND(E169*D169,2)</f>
        <v>2862.42</v>
      </c>
      <c r="M169" s="9">
        <f>ROUND(I169*D169,2)</f>
        <v>2602.1999999999998</v>
      </c>
      <c r="N169" s="9">
        <f>ROUND(J169*D169,2)</f>
        <v>2602.1999999999998</v>
      </c>
      <c r="O169" s="169">
        <f t="shared" si="52"/>
        <v>260.22000000000025</v>
      </c>
    </row>
    <row r="170" spans="1:15" x14ac:dyDescent="0.3">
      <c r="A170" s="157" t="s">
        <v>286</v>
      </c>
      <c r="B170" s="158" t="s">
        <v>287</v>
      </c>
      <c r="C170" s="159" t="s">
        <v>146</v>
      </c>
      <c r="D170" s="160">
        <v>138.69</v>
      </c>
      <c r="E170" s="160">
        <v>6</v>
      </c>
      <c r="F170" s="161"/>
      <c r="G170" s="161"/>
      <c r="H170" s="37">
        <v>19.13</v>
      </c>
      <c r="I170" s="12">
        <v>2</v>
      </c>
      <c r="J170" s="10">
        <f>I170+'[6]1'!J169</f>
        <v>2</v>
      </c>
      <c r="K170" s="45">
        <f t="shared" si="48"/>
        <v>4</v>
      </c>
      <c r="L170" s="9">
        <f>ROUND(E170*D170,2)</f>
        <v>832.14</v>
      </c>
      <c r="M170" s="9">
        <f>ROUND(I170*D170,2)</f>
        <v>277.38</v>
      </c>
      <c r="N170" s="9">
        <f>ROUND(J170*D170,2)</f>
        <v>277.38</v>
      </c>
      <c r="O170" s="169">
        <f t="shared" si="52"/>
        <v>554.76</v>
      </c>
    </row>
    <row r="171" spans="1:15" ht="26.4" x14ac:dyDescent="0.3">
      <c r="A171" s="157" t="s">
        <v>288</v>
      </c>
      <c r="B171" s="158" t="s">
        <v>289</v>
      </c>
      <c r="C171" s="159" t="s">
        <v>146</v>
      </c>
      <c r="D171" s="160">
        <v>76.03</v>
      </c>
      <c r="E171" s="160">
        <v>33</v>
      </c>
      <c r="F171" s="161"/>
      <c r="G171" s="161"/>
      <c r="H171" s="37">
        <v>1972.33</v>
      </c>
      <c r="I171" s="12">
        <v>30</v>
      </c>
      <c r="J171" s="10">
        <f>I171+'[6]1'!J170</f>
        <v>30</v>
      </c>
      <c r="K171" s="45">
        <f t="shared" si="48"/>
        <v>3</v>
      </c>
      <c r="L171" s="9">
        <f>ROUND(E171*D171,2)</f>
        <v>2508.9899999999998</v>
      </c>
      <c r="M171" s="9">
        <f>ROUND(I171*D171,2)</f>
        <v>2280.9</v>
      </c>
      <c r="N171" s="9">
        <f>ROUND(J171*D171,2)</f>
        <v>2280.9</v>
      </c>
      <c r="O171" s="169">
        <f t="shared" si="52"/>
        <v>228.08999999999969</v>
      </c>
    </row>
    <row r="172" spans="1:15" ht="52.8" x14ac:dyDescent="0.3">
      <c r="A172" s="157" t="s">
        <v>290</v>
      </c>
      <c r="B172" s="158" t="s">
        <v>291</v>
      </c>
      <c r="C172" s="159" t="s">
        <v>24</v>
      </c>
      <c r="D172" s="160">
        <v>42.13</v>
      </c>
      <c r="E172" s="160">
        <v>6</v>
      </c>
      <c r="F172" s="161"/>
      <c r="G172" s="161"/>
      <c r="H172" s="37">
        <v>23.49</v>
      </c>
      <c r="I172" s="12">
        <v>6</v>
      </c>
      <c r="J172" s="10">
        <f>I172+'[6]1'!J171</f>
        <v>6</v>
      </c>
      <c r="K172" s="45">
        <f t="shared" si="48"/>
        <v>0</v>
      </c>
      <c r="L172" s="9">
        <f>ROUND(E172*D172,2)</f>
        <v>252.78</v>
      </c>
      <c r="M172" s="9">
        <f>ROUND(I172*D172,2)</f>
        <v>252.78</v>
      </c>
      <c r="N172" s="9">
        <f>ROUND(J172*D172,2)</f>
        <v>252.78</v>
      </c>
      <c r="O172" s="169">
        <f t="shared" si="52"/>
        <v>0</v>
      </c>
    </row>
    <row r="173" spans="1:15" x14ac:dyDescent="0.3">
      <c r="A173" s="178"/>
      <c r="B173" s="179" t="s">
        <v>292</v>
      </c>
      <c r="C173" s="180"/>
      <c r="D173" s="181"/>
      <c r="E173" s="181"/>
      <c r="F173" s="182"/>
      <c r="G173" s="182"/>
      <c r="H173" s="55">
        <v>13.24</v>
      </c>
      <c r="I173" s="46"/>
      <c r="J173" s="47"/>
      <c r="K173" s="47"/>
      <c r="L173" s="48"/>
      <c r="M173" s="48"/>
      <c r="N173" s="48"/>
      <c r="O173" s="188"/>
    </row>
    <row r="174" spans="1:15" ht="52.8" x14ac:dyDescent="0.3">
      <c r="A174" s="157" t="s">
        <v>293</v>
      </c>
      <c r="B174" s="158" t="s">
        <v>294</v>
      </c>
      <c r="C174" s="159" t="s">
        <v>146</v>
      </c>
      <c r="D174" s="160">
        <v>129.32</v>
      </c>
      <c r="E174" s="160">
        <v>15</v>
      </c>
      <c r="F174" s="161"/>
      <c r="G174" s="161"/>
      <c r="H174" s="37">
        <v>21.8</v>
      </c>
      <c r="I174" s="12"/>
      <c r="J174" s="10">
        <f>I174+'[6]1'!J173</f>
        <v>0</v>
      </c>
      <c r="K174" s="45">
        <f t="shared" si="48"/>
        <v>15</v>
      </c>
      <c r="L174" s="9">
        <f>ROUND(E174*D174,2)</f>
        <v>1939.8</v>
      </c>
      <c r="M174" s="9">
        <f>ROUND(I174*D174,2)</f>
        <v>0</v>
      </c>
      <c r="N174" s="9">
        <f>ROUND(J174*D174,2)</f>
        <v>0</v>
      </c>
      <c r="O174" s="169">
        <f t="shared" si="52"/>
        <v>1939.8</v>
      </c>
    </row>
    <row r="175" spans="1:15" ht="26.4" x14ac:dyDescent="0.3">
      <c r="A175" s="157" t="s">
        <v>295</v>
      </c>
      <c r="B175" s="158" t="s">
        <v>296</v>
      </c>
      <c r="C175" s="159" t="s">
        <v>24</v>
      </c>
      <c r="D175" s="160">
        <v>27.17</v>
      </c>
      <c r="E175" s="160">
        <v>30.4</v>
      </c>
      <c r="F175" s="161"/>
      <c r="G175" s="161"/>
      <c r="H175" s="37">
        <v>23.52</v>
      </c>
      <c r="I175" s="12">
        <v>30.4</v>
      </c>
      <c r="J175" s="10">
        <f>I175+'[6]1'!J174</f>
        <v>30.4</v>
      </c>
      <c r="K175" s="45">
        <f t="shared" si="48"/>
        <v>0</v>
      </c>
      <c r="L175" s="9">
        <f>ROUND(E175*D175,2)</f>
        <v>825.97</v>
      </c>
      <c r="M175" s="9">
        <f>ROUND(I175*D175,2)</f>
        <v>825.97</v>
      </c>
      <c r="N175" s="9">
        <f>ROUND(J175*D175,2)</f>
        <v>825.97</v>
      </c>
      <c r="O175" s="169">
        <f t="shared" si="52"/>
        <v>0</v>
      </c>
    </row>
    <row r="176" spans="1:15" ht="26.4" x14ac:dyDescent="0.3">
      <c r="A176" s="157" t="s">
        <v>297</v>
      </c>
      <c r="B176" s="194" t="s">
        <v>298</v>
      </c>
      <c r="C176" s="159" t="s">
        <v>24</v>
      </c>
      <c r="D176" s="160">
        <v>33.93</v>
      </c>
      <c r="E176" s="160">
        <v>152.5</v>
      </c>
      <c r="F176" s="161"/>
      <c r="G176" s="161"/>
      <c r="H176" s="37">
        <v>28.22</v>
      </c>
      <c r="I176" s="12">
        <v>132.5</v>
      </c>
      <c r="J176" s="10">
        <f>I176+'[6]1'!J175</f>
        <v>132.5</v>
      </c>
      <c r="K176" s="45">
        <f t="shared" si="48"/>
        <v>20</v>
      </c>
      <c r="L176" s="9">
        <f>ROUND(E176*D176,2)</f>
        <v>5174.33</v>
      </c>
      <c r="M176" s="9">
        <f>ROUND(I176*D176,2)</f>
        <v>4495.7299999999996</v>
      </c>
      <c r="N176" s="9">
        <f>ROUND(J176*D176,2)</f>
        <v>4495.7299999999996</v>
      </c>
      <c r="O176" s="169">
        <f t="shared" si="52"/>
        <v>678.60000000000036</v>
      </c>
    </row>
    <row r="177" spans="1:15" x14ac:dyDescent="0.3">
      <c r="A177" s="157"/>
      <c r="B177" s="194"/>
      <c r="C177" s="159"/>
      <c r="D177" s="160"/>
      <c r="E177" s="160"/>
      <c r="F177" s="161"/>
      <c r="G177" s="161"/>
      <c r="H177" s="37"/>
      <c r="I177" s="12"/>
      <c r="J177" s="10"/>
      <c r="K177" s="45"/>
      <c r="L177" s="11">
        <f>SUM(L137:L176)</f>
        <v>38036.249999999993</v>
      </c>
      <c r="M177" s="11">
        <f t="shared" ref="M177:N177" si="56">SUM(M137:M176)</f>
        <v>10734.96</v>
      </c>
      <c r="N177" s="11">
        <f t="shared" si="56"/>
        <v>10734.96</v>
      </c>
      <c r="O177" s="149"/>
    </row>
    <row r="178" spans="1:15" x14ac:dyDescent="0.3">
      <c r="A178" s="150" t="s">
        <v>299</v>
      </c>
      <c r="B178" s="151" t="s">
        <v>300</v>
      </c>
      <c r="C178" s="152"/>
      <c r="D178" s="153"/>
      <c r="E178" s="151"/>
      <c r="F178" s="154"/>
      <c r="G178" s="154"/>
      <c r="H178" s="43">
        <v>12.35</v>
      </c>
      <c r="I178" s="44"/>
      <c r="J178" s="45"/>
      <c r="K178" s="45"/>
      <c r="L178" s="40"/>
      <c r="M178" s="40"/>
      <c r="N178" s="40"/>
      <c r="O178" s="177">
        <f>O179</f>
        <v>564.29999999999995</v>
      </c>
    </row>
    <row r="179" spans="1:15" ht="26.4" x14ac:dyDescent="0.3">
      <c r="A179" s="157" t="s">
        <v>301</v>
      </c>
      <c r="B179" s="171" t="s">
        <v>302</v>
      </c>
      <c r="C179" s="159" t="s">
        <v>24</v>
      </c>
      <c r="D179" s="160">
        <v>18.809999999999999</v>
      </c>
      <c r="E179" s="160">
        <v>30</v>
      </c>
      <c r="F179" s="161"/>
      <c r="G179" s="161"/>
      <c r="H179" s="191"/>
      <c r="I179" s="12"/>
      <c r="J179" s="10">
        <f>I179+'[6]1'!J178</f>
        <v>0</v>
      </c>
      <c r="K179" s="45">
        <f t="shared" ref="K179" si="57">E179-J179</f>
        <v>30</v>
      </c>
      <c r="L179" s="9">
        <f>ROUND(E179*D179,2)</f>
        <v>564.29999999999995</v>
      </c>
      <c r="M179" s="9">
        <f>ROUND(I179*D179,2)</f>
        <v>0</v>
      </c>
      <c r="N179" s="9">
        <f>ROUND(J179*D179,2)</f>
        <v>0</v>
      </c>
      <c r="O179" s="169">
        <f t="shared" ref="O179" si="58">L179-N179</f>
        <v>564.29999999999995</v>
      </c>
    </row>
    <row r="180" spans="1:15" x14ac:dyDescent="0.3">
      <c r="A180" s="157"/>
      <c r="B180" s="171"/>
      <c r="C180" s="159"/>
      <c r="D180" s="160"/>
      <c r="E180" s="160"/>
      <c r="F180" s="161"/>
      <c r="G180" s="161"/>
      <c r="H180" s="191"/>
      <c r="I180" s="12"/>
      <c r="J180" s="10"/>
      <c r="K180" s="45"/>
      <c r="L180" s="11">
        <f>SUM(L179)</f>
        <v>564.29999999999995</v>
      </c>
      <c r="M180" s="11">
        <f t="shared" ref="M180:N180" si="59">SUM(M179)</f>
        <v>0</v>
      </c>
      <c r="N180" s="11">
        <f t="shared" si="59"/>
        <v>0</v>
      </c>
      <c r="O180" s="149"/>
    </row>
    <row r="181" spans="1:15" x14ac:dyDescent="0.3">
      <c r="A181" s="150" t="s">
        <v>303</v>
      </c>
      <c r="B181" s="151" t="s">
        <v>304</v>
      </c>
      <c r="C181" s="152"/>
      <c r="D181" s="153"/>
      <c r="E181" s="151"/>
      <c r="F181" s="154"/>
      <c r="G181" s="154"/>
      <c r="H181" s="155"/>
      <c r="I181" s="44"/>
      <c r="J181" s="45"/>
      <c r="K181" s="45"/>
      <c r="L181" s="43"/>
      <c r="M181" s="44"/>
      <c r="N181" s="154"/>
      <c r="O181" s="177">
        <f>O182</f>
        <v>3299.33</v>
      </c>
    </row>
    <row r="182" spans="1:15" x14ac:dyDescent="0.3">
      <c r="A182" s="157" t="s">
        <v>305</v>
      </c>
      <c r="B182" s="171" t="s">
        <v>306</v>
      </c>
      <c r="C182" s="159" t="s">
        <v>146</v>
      </c>
      <c r="D182" s="160">
        <v>106.43</v>
      </c>
      <c r="E182" s="160">
        <v>31</v>
      </c>
      <c r="F182" s="161"/>
      <c r="G182" s="161"/>
      <c r="H182" s="191"/>
      <c r="I182" s="12"/>
      <c r="J182" s="10">
        <f>I182+'[6]1'!J181</f>
        <v>0</v>
      </c>
      <c r="K182" s="45">
        <f t="shared" ref="K182" si="60">E182-J182</f>
        <v>31</v>
      </c>
      <c r="L182" s="9">
        <f>ROUND(E182*D182,2)</f>
        <v>3299.33</v>
      </c>
      <c r="M182" s="9">
        <f>ROUND(I182*D182,2)</f>
        <v>0</v>
      </c>
      <c r="N182" s="9">
        <f>ROUND(J182*D182,2)</f>
        <v>0</v>
      </c>
      <c r="O182" s="169">
        <f t="shared" ref="O182" si="61">L182-N182</f>
        <v>3299.33</v>
      </c>
    </row>
    <row r="183" spans="1:15" x14ac:dyDescent="0.3">
      <c r="A183" s="157"/>
      <c r="B183" s="171"/>
      <c r="C183" s="159"/>
      <c r="D183" s="160"/>
      <c r="E183" s="160"/>
      <c r="F183" s="161"/>
      <c r="G183" s="161"/>
      <c r="H183" s="191"/>
      <c r="I183" s="12"/>
      <c r="J183" s="10"/>
      <c r="K183" s="45"/>
      <c r="L183" s="11">
        <f>SUM(L182)</f>
        <v>3299.33</v>
      </c>
      <c r="M183" s="11">
        <f t="shared" ref="M183:N183" si="62">SUM(M182)</f>
        <v>0</v>
      </c>
      <c r="N183" s="11">
        <f t="shared" si="62"/>
        <v>0</v>
      </c>
      <c r="O183" s="149"/>
    </row>
    <row r="184" spans="1:15" x14ac:dyDescent="0.3">
      <c r="A184" s="150" t="s">
        <v>307</v>
      </c>
      <c r="B184" s="151" t="s">
        <v>308</v>
      </c>
      <c r="C184" s="152"/>
      <c r="D184" s="153"/>
      <c r="E184" s="151"/>
      <c r="F184" s="154"/>
      <c r="G184" s="42"/>
      <c r="H184" s="43">
        <v>66.930000000000007</v>
      </c>
      <c r="I184" s="44"/>
      <c r="J184" s="45"/>
      <c r="K184" s="45"/>
      <c r="L184" s="40"/>
      <c r="M184" s="40"/>
      <c r="N184" s="40"/>
      <c r="O184" s="177">
        <f>SUM(O185:O189)</f>
        <v>7115.55</v>
      </c>
    </row>
    <row r="185" spans="1:15" x14ac:dyDescent="0.3">
      <c r="A185" s="157" t="s">
        <v>309</v>
      </c>
      <c r="B185" s="171" t="s">
        <v>310</v>
      </c>
      <c r="C185" s="159" t="s">
        <v>146</v>
      </c>
      <c r="D185" s="160">
        <v>3312.18</v>
      </c>
      <c r="E185" s="160">
        <v>1</v>
      </c>
      <c r="F185" s="161"/>
      <c r="G185" s="36"/>
      <c r="H185" s="37">
        <v>35.369999999999997</v>
      </c>
      <c r="I185" s="12"/>
      <c r="J185" s="10">
        <f>I185+'[6]1'!J184</f>
        <v>0</v>
      </c>
      <c r="K185" s="45">
        <f t="shared" ref="K185:K189" si="63">E185-J185</f>
        <v>1</v>
      </c>
      <c r="L185" s="9">
        <f>ROUND(E185*D185,2)</f>
        <v>3312.18</v>
      </c>
      <c r="M185" s="9">
        <f>ROUND(I185*D185,2)</f>
        <v>0</v>
      </c>
      <c r="N185" s="9">
        <f>ROUND(J185*D185,2)</f>
        <v>0</v>
      </c>
      <c r="O185" s="169">
        <f t="shared" ref="O185:O189" si="64">L185-N185</f>
        <v>3312.18</v>
      </c>
    </row>
    <row r="186" spans="1:15" x14ac:dyDescent="0.3">
      <c r="A186" s="157" t="s">
        <v>311</v>
      </c>
      <c r="B186" s="171" t="s">
        <v>312</v>
      </c>
      <c r="C186" s="159" t="s">
        <v>9</v>
      </c>
      <c r="D186" s="160">
        <v>14.21</v>
      </c>
      <c r="E186" s="160">
        <v>198.21</v>
      </c>
      <c r="F186" s="161"/>
      <c r="G186" s="36"/>
      <c r="H186" s="37">
        <v>40.89</v>
      </c>
      <c r="I186" s="12"/>
      <c r="J186" s="10">
        <f>I186+'[6]1'!J185</f>
        <v>0</v>
      </c>
      <c r="K186" s="45">
        <f t="shared" si="63"/>
        <v>198.21</v>
      </c>
      <c r="L186" s="9">
        <f>ROUND(E186*D186,2)</f>
        <v>2816.56</v>
      </c>
      <c r="M186" s="9">
        <f>ROUND(I186*D186,2)</f>
        <v>0</v>
      </c>
      <c r="N186" s="9">
        <f>ROUND(J186*D186,2)</f>
        <v>0</v>
      </c>
      <c r="O186" s="169">
        <f t="shared" si="64"/>
        <v>2816.56</v>
      </c>
    </row>
    <row r="187" spans="1:15" x14ac:dyDescent="0.3">
      <c r="A187" s="157" t="s">
        <v>313</v>
      </c>
      <c r="B187" s="171" t="s">
        <v>314</v>
      </c>
      <c r="C187" s="159" t="s">
        <v>9</v>
      </c>
      <c r="D187" s="160">
        <v>1.97</v>
      </c>
      <c r="E187" s="160">
        <v>309.25</v>
      </c>
      <c r="F187" s="161"/>
      <c r="G187" s="36"/>
      <c r="H187" s="37">
        <v>32.39</v>
      </c>
      <c r="I187" s="12"/>
      <c r="J187" s="10">
        <f>I187+'[6]1'!J186</f>
        <v>0</v>
      </c>
      <c r="K187" s="45">
        <f t="shared" si="63"/>
        <v>309.25</v>
      </c>
      <c r="L187" s="9">
        <f>ROUND(E187*D187,2)</f>
        <v>609.22</v>
      </c>
      <c r="M187" s="9">
        <f>ROUND(I187*D187,2)</f>
        <v>0</v>
      </c>
      <c r="N187" s="9">
        <f>ROUND(J187*D187,2)</f>
        <v>0</v>
      </c>
      <c r="O187" s="169">
        <f t="shared" si="64"/>
        <v>609.22</v>
      </c>
    </row>
    <row r="188" spans="1:15" x14ac:dyDescent="0.3">
      <c r="A188" s="157" t="s">
        <v>315</v>
      </c>
      <c r="B188" s="171" t="s">
        <v>316</v>
      </c>
      <c r="C188" s="159" t="s">
        <v>17</v>
      </c>
      <c r="D188" s="160">
        <v>3.74</v>
      </c>
      <c r="E188" s="160">
        <v>39.58</v>
      </c>
      <c r="F188" s="161"/>
      <c r="G188" s="36"/>
      <c r="H188" s="37">
        <v>128.06</v>
      </c>
      <c r="I188" s="12"/>
      <c r="J188" s="10">
        <f>I188+'[6]1'!J187</f>
        <v>0</v>
      </c>
      <c r="K188" s="45">
        <f t="shared" si="63"/>
        <v>39.58</v>
      </c>
      <c r="L188" s="9">
        <f>ROUND(E188*D188,2)</f>
        <v>148.03</v>
      </c>
      <c r="M188" s="9">
        <f>ROUND(I188*D188,2)</f>
        <v>0</v>
      </c>
      <c r="N188" s="9">
        <f>ROUND(J188*D188,2)</f>
        <v>0</v>
      </c>
      <c r="O188" s="169">
        <f t="shared" si="64"/>
        <v>148.03</v>
      </c>
    </row>
    <row r="189" spans="1:15" ht="26.4" x14ac:dyDescent="0.3">
      <c r="A189" s="157" t="s">
        <v>317</v>
      </c>
      <c r="B189" s="171" t="s">
        <v>318</v>
      </c>
      <c r="C189" s="159" t="s">
        <v>17</v>
      </c>
      <c r="D189" s="160">
        <v>5.8</v>
      </c>
      <c r="E189" s="160">
        <v>39.58</v>
      </c>
      <c r="F189" s="161"/>
      <c r="G189" s="161"/>
      <c r="H189" s="191"/>
      <c r="I189" s="12"/>
      <c r="J189" s="10">
        <f>I189+'[6]1'!J188</f>
        <v>0</v>
      </c>
      <c r="K189" s="45">
        <f t="shared" si="63"/>
        <v>39.58</v>
      </c>
      <c r="L189" s="9">
        <f>ROUND(E189*D189,2)</f>
        <v>229.56</v>
      </c>
      <c r="M189" s="9">
        <f>ROUND(I189*D189,2)</f>
        <v>0</v>
      </c>
      <c r="N189" s="9">
        <f>ROUND(J189*D189,2)</f>
        <v>0</v>
      </c>
      <c r="O189" s="169">
        <f t="shared" si="64"/>
        <v>229.56</v>
      </c>
    </row>
    <row r="190" spans="1:15" x14ac:dyDescent="0.3">
      <c r="A190" s="161"/>
      <c r="B190" s="161"/>
      <c r="C190" s="161"/>
      <c r="D190" s="195"/>
      <c r="E190" s="195"/>
      <c r="F190" s="161"/>
      <c r="G190" s="161"/>
      <c r="H190" s="196"/>
      <c r="I190" s="12"/>
      <c r="J190" s="14"/>
      <c r="K190" s="66"/>
      <c r="L190" s="11">
        <f>SUM(L185:L189)</f>
        <v>7115.55</v>
      </c>
      <c r="M190" s="11">
        <f t="shared" ref="M190:N190" si="65">SUM(M185:M189)</f>
        <v>0</v>
      </c>
      <c r="N190" s="11">
        <f t="shared" si="65"/>
        <v>0</v>
      </c>
      <c r="O190" s="149"/>
    </row>
    <row r="191" spans="1:15" x14ac:dyDescent="0.3">
      <c r="A191" s="287" t="s">
        <v>319</v>
      </c>
      <c r="B191" s="288"/>
      <c r="C191" s="288"/>
      <c r="D191" s="288"/>
      <c r="E191" s="142"/>
      <c r="F191" s="161"/>
      <c r="G191" s="161"/>
      <c r="H191" s="196"/>
      <c r="I191" s="12"/>
      <c r="J191" s="14"/>
      <c r="K191" s="66"/>
      <c r="L191" s="15">
        <f>L190+L183+L180+L177+L136+L113+L92+L70+L58+L54+L51+L32+L24+L18</f>
        <v>440762.85000000003</v>
      </c>
      <c r="M191" s="15">
        <f t="shared" ref="M191" si="66">M190+M183+M180+M177+M136+M113+M92+M70+M58+M54+M51+M32+M24+M18</f>
        <v>30705.82</v>
      </c>
      <c r="N191" s="15">
        <f>N190+N183+N180+N177+N136+N113+N92+N70+N58+N54+N51+N32+N24+N18</f>
        <v>135612.4</v>
      </c>
      <c r="O191" s="177">
        <f>SUM(O184,O181,O178,O137,O114,O93,O71,O59,O55,O52,O33,O25,O19,O14)</f>
        <v>305150.45</v>
      </c>
    </row>
    <row r="192" spans="1:15" x14ac:dyDescent="0.3">
      <c r="M192" s="16">
        <f>ROUND(M191/$L$191,4)</f>
        <v>6.9699999999999998E-2</v>
      </c>
      <c r="N192" s="16">
        <f>ROUND(N191/$L$191,4)</f>
        <v>0.30769999999999997</v>
      </c>
    </row>
    <row r="193" spans="2:15" x14ac:dyDescent="0.3">
      <c r="M193" s="17"/>
    </row>
    <row r="194" spans="2:15" x14ac:dyDescent="0.3">
      <c r="B194" s="118"/>
      <c r="C194" s="120"/>
      <c r="D194" s="120"/>
    </row>
    <row r="195" spans="2:15" x14ac:dyDescent="0.3">
      <c r="B195" s="122" t="s">
        <v>384</v>
      </c>
      <c r="C195" s="119"/>
      <c r="D195" s="297" t="s">
        <v>385</v>
      </c>
      <c r="E195" s="297"/>
      <c r="F195" s="297"/>
      <c r="G195" s="297"/>
      <c r="H195" s="297"/>
      <c r="I195" s="297"/>
      <c r="L195" s="292" t="s">
        <v>387</v>
      </c>
      <c r="M195" s="293"/>
      <c r="N195" s="293"/>
      <c r="O195" s="293"/>
    </row>
    <row r="196" spans="2:15" x14ac:dyDescent="0.3">
      <c r="D196" s="121"/>
      <c r="E196" s="296" t="s">
        <v>386</v>
      </c>
      <c r="F196" s="296"/>
      <c r="G196" s="296"/>
      <c r="H196" s="121"/>
      <c r="L196" s="294" t="s">
        <v>388</v>
      </c>
      <c r="M196" s="295"/>
      <c r="N196" s="295"/>
      <c r="O196" s="295"/>
    </row>
  </sheetData>
  <mergeCells count="38">
    <mergeCell ref="L195:O195"/>
    <mergeCell ref="L196:O196"/>
    <mergeCell ref="E196:G196"/>
    <mergeCell ref="D195:I19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A191:D191"/>
    <mergeCell ref="E10:E12"/>
    <mergeCell ref="C9:C12"/>
    <mergeCell ref="D9:D12"/>
    <mergeCell ref="E9:J9"/>
    <mergeCell ref="N10:N12"/>
    <mergeCell ref="A3:B3"/>
    <mergeCell ref="C3:D3"/>
    <mergeCell ref="C4:D4"/>
    <mergeCell ref="A6:C7"/>
    <mergeCell ref="G10:G12"/>
    <mergeCell ref="L10:L12"/>
    <mergeCell ref="I10:I12"/>
    <mergeCell ref="J10:J12"/>
    <mergeCell ref="K9:K12"/>
    <mergeCell ref="K8:L8"/>
    <mergeCell ref="J3:O3"/>
    <mergeCell ref="K4:L4"/>
    <mergeCell ref="N5:O5"/>
    <mergeCell ref="N8:O8"/>
    <mergeCell ref="K5:L5"/>
  </mergeCells>
  <pageMargins left="0.511811024" right="0.511811024" top="0.78740157499999996" bottom="0.78740157499999996" header="0.31496062000000002" footer="0.31496062000000002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  <pageSetUpPr fitToPage="1"/>
  </sheetPr>
  <dimension ref="A1:R355"/>
  <sheetViews>
    <sheetView view="pageBreakPreview" topLeftCell="A329" zoomScaleNormal="100" zoomScaleSheetLayoutView="100" workbookViewId="0">
      <selection activeCell="E367" sqref="E367"/>
    </sheetView>
  </sheetViews>
  <sheetFormatPr defaultColWidth="9.109375" defaultRowHeight="13.2" x14ac:dyDescent="0.25"/>
  <cols>
    <col min="1" max="1" width="36.5546875" style="23" customWidth="1"/>
    <col min="2" max="2" width="12.33203125" style="23" customWidth="1"/>
    <col min="3" max="3" width="8.5546875" style="23" customWidth="1"/>
    <col min="4" max="4" width="7.5546875" style="23" customWidth="1"/>
    <col min="5" max="5" width="6.6640625" style="23" customWidth="1"/>
    <col min="6" max="6" width="8.5546875" style="23" customWidth="1"/>
    <col min="7" max="7" width="7.33203125" style="23" customWidth="1"/>
    <col min="8" max="8" width="6.6640625" style="23" customWidth="1"/>
    <col min="9" max="9" width="8.6640625" style="23" bestFit="1" customWidth="1"/>
    <col min="10" max="10" width="8.33203125" style="23" customWidth="1"/>
    <col min="11" max="11" width="6.88671875" style="23" customWidth="1"/>
    <col min="12" max="12" width="5.6640625" style="23" customWidth="1"/>
    <col min="13" max="13" width="9.5546875" style="23" customWidth="1"/>
    <col min="14" max="14" width="12.44140625" style="22" customWidth="1"/>
    <col min="15" max="15" width="7.6640625" style="23" customWidth="1"/>
    <col min="16" max="16" width="6" style="23" customWidth="1"/>
    <col min="17" max="17" width="5.33203125" style="23" customWidth="1"/>
    <col min="18" max="16384" width="9.109375" style="23"/>
  </cols>
  <sheetData>
    <row r="1" spans="1:18" s="21" customFormat="1" ht="108.75" customHeight="1" x14ac:dyDescent="0.3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</row>
    <row r="2" spans="1:18" ht="18" x14ac:dyDescent="0.25">
      <c r="A2" s="339" t="str">
        <f>[7]Orçamento!$A$2:$H$2</f>
        <v>PREFEITURA MUNICIPAL DE ITABAIANA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8" x14ac:dyDescent="0.25">
      <c r="A3" s="24"/>
      <c r="B3" s="18"/>
      <c r="C3" s="19"/>
      <c r="D3" s="25"/>
      <c r="E3" s="20"/>
      <c r="F3" s="26"/>
      <c r="G3" s="26"/>
    </row>
    <row r="4" spans="1:18" ht="12" customHeight="1" x14ac:dyDescent="0.25">
      <c r="A4" s="340" t="s">
        <v>320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2"/>
    </row>
    <row r="5" spans="1:18" ht="12" customHeight="1" x14ac:dyDescent="0.25">
      <c r="A5" s="343"/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5"/>
    </row>
    <row r="6" spans="1:18" ht="12.75" hidden="1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8" ht="12.75" customHeight="1" x14ac:dyDescent="0.25">
      <c r="A7" s="98" t="s">
        <v>374</v>
      </c>
      <c r="B7" s="347" t="s">
        <v>375</v>
      </c>
      <c r="C7" s="348"/>
      <c r="D7" s="348"/>
      <c r="E7" s="348"/>
      <c r="F7" s="348"/>
      <c r="G7" s="348"/>
      <c r="H7" s="348"/>
      <c r="I7" s="348"/>
      <c r="J7" s="350" t="s">
        <v>436</v>
      </c>
      <c r="K7" s="351"/>
      <c r="L7" s="351"/>
      <c r="M7" s="352"/>
    </row>
    <row r="8" spans="1:18" ht="12.75" customHeight="1" x14ac:dyDescent="0.25">
      <c r="A8" s="99" t="s">
        <v>376</v>
      </c>
      <c r="B8" s="347" t="s">
        <v>377</v>
      </c>
      <c r="C8" s="348"/>
      <c r="D8" s="348"/>
      <c r="E8" s="348"/>
      <c r="F8" s="348"/>
      <c r="G8" s="348"/>
      <c r="H8" s="348"/>
      <c r="I8" s="348"/>
      <c r="J8" s="353"/>
      <c r="K8" s="354"/>
      <c r="L8" s="354"/>
      <c r="M8" s="355"/>
    </row>
    <row r="9" spans="1:18" ht="12.75" customHeight="1" x14ac:dyDescent="0.25">
      <c r="A9" s="100" t="s">
        <v>378</v>
      </c>
      <c r="B9" s="349">
        <v>44141</v>
      </c>
      <c r="C9" s="349"/>
      <c r="D9" s="349"/>
      <c r="E9" s="101" t="s">
        <v>379</v>
      </c>
      <c r="F9" s="349">
        <v>44523</v>
      </c>
      <c r="G9" s="349"/>
      <c r="H9" s="349"/>
      <c r="I9" s="349"/>
      <c r="J9" s="356"/>
      <c r="K9" s="357"/>
      <c r="L9" s="357"/>
      <c r="M9" s="358"/>
    </row>
    <row r="10" spans="1:18" ht="25.5" customHeight="1" x14ac:dyDescent="0.25">
      <c r="A10" s="346"/>
      <c r="B10" s="346"/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</row>
    <row r="11" spans="1:18" hidden="1" x14ac:dyDescent="0.25"/>
    <row r="12" spans="1:18" hidden="1" x14ac:dyDescent="0.25"/>
    <row r="13" spans="1:18" ht="14.4" x14ac:dyDescent="0.3">
      <c r="A13" s="314" t="s">
        <v>329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</row>
    <row r="14" spans="1:18" ht="14.4" hidden="1" x14ac:dyDescent="0.3">
      <c r="B14" s="28"/>
      <c r="C14" s="29"/>
    </row>
    <row r="15" spans="1:18" s="22" customFormat="1" ht="14.4" hidden="1" x14ac:dyDescent="0.3">
      <c r="A15" s="330" t="s">
        <v>330</v>
      </c>
      <c r="B15" s="331"/>
      <c r="C15" s="331"/>
      <c r="D15" s="331"/>
      <c r="E15" s="331"/>
      <c r="F15" s="331"/>
      <c r="G15" s="331"/>
      <c r="H15" s="331"/>
      <c r="I15" s="331"/>
      <c r="J15" s="331"/>
      <c r="K15" s="331"/>
      <c r="L15" s="331"/>
      <c r="M15" s="332"/>
      <c r="O15" s="23"/>
      <c r="P15" s="23"/>
      <c r="Q15" s="23"/>
      <c r="R15" s="23"/>
    </row>
    <row r="16" spans="1:18" s="22" customFormat="1" ht="14.4" hidden="1" x14ac:dyDescent="0.3">
      <c r="A16" s="23"/>
      <c r="B16" s="28"/>
      <c r="C16" s="29"/>
      <c r="D16" s="23"/>
      <c r="E16" s="23"/>
      <c r="F16" s="23"/>
      <c r="G16" s="23"/>
      <c r="H16" s="23"/>
      <c r="I16" s="23"/>
      <c r="J16" s="23"/>
      <c r="K16" s="23"/>
      <c r="L16" s="23"/>
      <c r="M16" s="23"/>
      <c r="O16" s="23"/>
      <c r="P16" s="23"/>
      <c r="Q16" s="23"/>
      <c r="R16" s="23"/>
    </row>
    <row r="17" spans="1:18" s="22" customFormat="1" ht="14.4" hidden="1" x14ac:dyDescent="0.3">
      <c r="A17" s="337" t="s">
        <v>331</v>
      </c>
      <c r="B17" s="337"/>
      <c r="C17" s="29"/>
      <c r="D17" s="23"/>
      <c r="E17" s="23"/>
      <c r="F17" s="23"/>
      <c r="G17" s="23"/>
      <c r="H17" s="23"/>
      <c r="I17" s="23"/>
      <c r="J17" s="23"/>
      <c r="K17" s="23"/>
      <c r="L17" s="23"/>
      <c r="M17" s="23"/>
      <c r="O17" s="23"/>
      <c r="P17" s="23"/>
      <c r="Q17" s="23"/>
      <c r="R17" s="23"/>
    </row>
    <row r="18" spans="1:18" s="22" customFormat="1" ht="14.4" hidden="1" x14ac:dyDescent="0.3">
      <c r="A18" s="23"/>
      <c r="B18" s="28"/>
      <c r="C18" s="29"/>
      <c r="D18" s="23"/>
      <c r="E18" s="23"/>
      <c r="F18" s="23"/>
      <c r="G18" s="23"/>
      <c r="H18" s="23"/>
      <c r="I18" s="23"/>
      <c r="J18" s="23"/>
      <c r="K18" s="23"/>
      <c r="L18" s="23"/>
      <c r="M18" s="23"/>
      <c r="O18" s="23"/>
      <c r="P18" s="23"/>
      <c r="Q18" s="23"/>
      <c r="R18" s="23"/>
    </row>
    <row r="19" spans="1:18" s="22" customFormat="1" ht="15" hidden="1" customHeight="1" x14ac:dyDescent="0.25">
      <c r="A19" s="23"/>
      <c r="B19" s="328" t="s">
        <v>332</v>
      </c>
      <c r="C19" s="328"/>
      <c r="D19" s="23"/>
      <c r="E19" s="23"/>
      <c r="F19" s="23"/>
      <c r="G19" s="23"/>
      <c r="H19" s="23"/>
      <c r="I19" s="23"/>
      <c r="J19" s="23"/>
      <c r="K19" s="23"/>
      <c r="L19" s="23"/>
      <c r="M19" s="23"/>
      <c r="O19" s="23"/>
      <c r="P19" s="23"/>
      <c r="Q19" s="23"/>
      <c r="R19" s="23"/>
    </row>
    <row r="20" spans="1:18" s="22" customFormat="1" ht="14.4" hidden="1" x14ac:dyDescent="0.25">
      <c r="A20" s="79" t="s">
        <v>389</v>
      </c>
      <c r="B20" s="75">
        <v>51.41</v>
      </c>
      <c r="C20" s="90" t="s">
        <v>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O20" s="23"/>
      <c r="P20" s="23"/>
      <c r="Q20" s="23"/>
      <c r="R20" s="23"/>
    </row>
    <row r="21" spans="1:18" s="22" customFormat="1" ht="14.4" hidden="1" x14ac:dyDescent="0.3">
      <c r="A21" s="69" t="s">
        <v>333</v>
      </c>
      <c r="B21" s="74">
        <v>57.47</v>
      </c>
      <c r="C21" s="88" t="s">
        <v>9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O21" s="23"/>
      <c r="P21" s="23"/>
      <c r="Q21" s="23"/>
      <c r="R21" s="23"/>
    </row>
    <row r="22" spans="1:18" s="145" customFormat="1" ht="14.4" hidden="1" x14ac:dyDescent="0.3">
      <c r="A22" s="69" t="s">
        <v>390</v>
      </c>
      <c r="B22" s="74">
        <f>37.31+66.22</f>
        <v>103.53</v>
      </c>
      <c r="C22" s="88" t="s">
        <v>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O22" s="23"/>
      <c r="P22" s="23"/>
      <c r="Q22" s="23"/>
      <c r="R22" s="23"/>
    </row>
    <row r="23" spans="1:18" s="22" customFormat="1" ht="14.4" hidden="1" x14ac:dyDescent="0.3">
      <c r="A23" s="69" t="s">
        <v>334</v>
      </c>
      <c r="B23" s="74">
        <v>59.29</v>
      </c>
      <c r="C23" s="88" t="s">
        <v>9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O23" s="23"/>
      <c r="P23" s="23"/>
      <c r="Q23" s="23"/>
      <c r="R23" s="23"/>
    </row>
    <row r="24" spans="1:18" s="22" customFormat="1" ht="14.4" hidden="1" x14ac:dyDescent="0.3">
      <c r="A24" s="70" t="s">
        <v>335</v>
      </c>
      <c r="B24" s="74">
        <f>17.92-0.9</f>
        <v>17.020000000000003</v>
      </c>
      <c r="C24" s="88" t="s">
        <v>9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O24" s="23"/>
      <c r="P24" s="23"/>
      <c r="Q24" s="23"/>
      <c r="R24" s="23"/>
    </row>
    <row r="25" spans="1:18" s="22" customFormat="1" ht="14.4" hidden="1" x14ac:dyDescent="0.3">
      <c r="A25" s="69" t="s">
        <v>336</v>
      </c>
      <c r="B25" s="74">
        <v>44.8</v>
      </c>
      <c r="C25" s="87" t="s">
        <v>9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O25" s="23"/>
      <c r="P25" s="23"/>
      <c r="Q25" s="23"/>
      <c r="R25" s="23"/>
    </row>
    <row r="26" spans="1:18" s="22" customFormat="1" ht="14.4" hidden="1" x14ac:dyDescent="0.3">
      <c r="A26" s="23"/>
      <c r="B26" s="28"/>
      <c r="C26" s="29"/>
      <c r="D26" s="23"/>
      <c r="E26" s="23"/>
      <c r="F26" s="23"/>
      <c r="G26" s="23"/>
      <c r="H26" s="23"/>
      <c r="I26" s="23"/>
      <c r="J26" s="23"/>
      <c r="K26" s="23"/>
      <c r="L26" s="23"/>
      <c r="M26" s="23"/>
      <c r="O26" s="23"/>
      <c r="P26" s="23"/>
      <c r="Q26" s="23"/>
      <c r="R26" s="23"/>
    </row>
    <row r="27" spans="1:18" s="89" customFormat="1" ht="14.4" hidden="1" x14ac:dyDescent="0.25">
      <c r="A27" s="325" t="s">
        <v>380</v>
      </c>
      <c r="B27" s="326"/>
      <c r="C27" s="326"/>
      <c r="D27" s="326"/>
      <c r="E27" s="326"/>
      <c r="F27" s="326"/>
      <c r="G27" s="326"/>
      <c r="H27" s="326"/>
      <c r="I27" s="327"/>
      <c r="J27" s="105">
        <f>SUM(B20:B25)</f>
        <v>333.52</v>
      </c>
      <c r="K27" s="106" t="s">
        <v>9</v>
      </c>
      <c r="L27" s="23"/>
      <c r="M27" s="23"/>
      <c r="O27" s="23"/>
      <c r="P27" s="23"/>
      <c r="Q27" s="23"/>
      <c r="R27" s="23"/>
    </row>
    <row r="28" spans="1:18" s="89" customFormat="1" ht="14.4" hidden="1" x14ac:dyDescent="0.3">
      <c r="A28" s="23"/>
      <c r="B28" s="28"/>
      <c r="C28" s="29"/>
      <c r="D28" s="23"/>
      <c r="E28" s="23"/>
      <c r="F28" s="23"/>
      <c r="G28" s="23"/>
      <c r="H28" s="23"/>
      <c r="I28" s="23"/>
      <c r="J28" s="23"/>
      <c r="K28" s="23"/>
      <c r="L28" s="23"/>
      <c r="M28" s="23"/>
      <c r="O28" s="23"/>
      <c r="P28" s="23"/>
      <c r="Q28" s="23"/>
      <c r="R28" s="23"/>
    </row>
    <row r="29" spans="1:18" s="89" customFormat="1" ht="14.4" hidden="1" x14ac:dyDescent="0.25">
      <c r="A29" s="322" t="s">
        <v>381</v>
      </c>
      <c r="B29" s="323"/>
      <c r="C29" s="323"/>
      <c r="D29" s="323"/>
      <c r="E29" s="323"/>
      <c r="F29" s="323"/>
      <c r="G29" s="323"/>
      <c r="H29" s="323"/>
      <c r="I29" s="324"/>
      <c r="J29" s="117">
        <v>272.14</v>
      </c>
      <c r="K29" s="112" t="s">
        <v>9</v>
      </c>
      <c r="L29" s="112"/>
      <c r="M29" s="81"/>
      <c r="O29" s="23"/>
      <c r="P29" s="23"/>
      <c r="Q29" s="23"/>
      <c r="R29" s="23"/>
    </row>
    <row r="30" spans="1:18" s="89" customFormat="1" ht="14.4" hidden="1" x14ac:dyDescent="0.25">
      <c r="A30" s="316" t="s">
        <v>382</v>
      </c>
      <c r="B30" s="317"/>
      <c r="C30" s="317"/>
      <c r="D30" s="317"/>
      <c r="E30" s="317"/>
      <c r="F30" s="317"/>
      <c r="G30" s="317"/>
      <c r="H30" s="317"/>
      <c r="I30" s="318"/>
      <c r="J30" s="114">
        <f>J31-J29</f>
        <v>61.379999999999995</v>
      </c>
      <c r="K30" s="115" t="s">
        <v>9</v>
      </c>
      <c r="L30" s="110"/>
      <c r="M30" s="111"/>
      <c r="O30" s="23"/>
      <c r="P30" s="23"/>
      <c r="Q30" s="23"/>
      <c r="R30" s="23"/>
    </row>
    <row r="31" spans="1:18" s="22" customFormat="1" ht="14.4" hidden="1" x14ac:dyDescent="0.25">
      <c r="A31" s="319" t="s">
        <v>383</v>
      </c>
      <c r="B31" s="320"/>
      <c r="C31" s="320"/>
      <c r="D31" s="320"/>
      <c r="E31" s="320"/>
      <c r="F31" s="320"/>
      <c r="G31" s="320"/>
      <c r="H31" s="320"/>
      <c r="I31" s="321"/>
      <c r="J31" s="107">
        <f>J27</f>
        <v>333.52</v>
      </c>
      <c r="K31" s="108" t="s">
        <v>9</v>
      </c>
      <c r="L31" s="113"/>
      <c r="M31" s="109"/>
      <c r="O31" s="23"/>
      <c r="P31" s="23"/>
      <c r="Q31" s="23"/>
      <c r="R31" s="23"/>
    </row>
    <row r="32" spans="1:18" s="22" customFormat="1" ht="14.4" x14ac:dyDescent="0.3">
      <c r="A32" s="23"/>
      <c r="B32" s="28"/>
      <c r="C32" s="29"/>
      <c r="D32" s="23"/>
      <c r="E32" s="23"/>
      <c r="F32" s="23"/>
      <c r="G32" s="23"/>
      <c r="H32" s="23"/>
      <c r="I32" s="23"/>
      <c r="J32" s="23"/>
      <c r="K32" s="23"/>
      <c r="L32" s="23"/>
      <c r="M32" s="23"/>
      <c r="O32" s="23"/>
      <c r="P32" s="23"/>
      <c r="Q32" s="23"/>
      <c r="R32" s="23"/>
    </row>
    <row r="33" spans="1:18" s="22" customFormat="1" ht="14.4" x14ac:dyDescent="0.3">
      <c r="A33" s="330" t="s">
        <v>437</v>
      </c>
      <c r="B33" s="331"/>
      <c r="C33" s="331"/>
      <c r="D33" s="331"/>
      <c r="E33" s="331"/>
      <c r="F33" s="331"/>
      <c r="G33" s="331"/>
      <c r="H33" s="331"/>
      <c r="I33" s="331"/>
      <c r="J33" s="331"/>
      <c r="K33" s="331"/>
      <c r="L33" s="331"/>
      <c r="M33" s="332"/>
      <c r="O33" s="23"/>
      <c r="P33" s="23"/>
      <c r="Q33" s="23"/>
      <c r="R33" s="23"/>
    </row>
    <row r="34" spans="1:18" s="22" customFormat="1" ht="14.4" x14ac:dyDescent="0.3">
      <c r="A34" s="23"/>
      <c r="B34" s="28"/>
      <c r="C34" s="29"/>
      <c r="D34" s="23"/>
      <c r="E34" s="23"/>
      <c r="F34" s="23"/>
      <c r="G34" s="23"/>
      <c r="H34" s="23"/>
      <c r="I34" s="23"/>
      <c r="J34" s="23"/>
      <c r="K34" s="23"/>
      <c r="L34" s="23"/>
      <c r="M34" s="23"/>
      <c r="O34" s="23"/>
      <c r="P34" s="23"/>
      <c r="Q34" s="23"/>
      <c r="R34" s="23"/>
    </row>
    <row r="35" spans="1:18" s="22" customFormat="1" ht="14.4" x14ac:dyDescent="0.3">
      <c r="A35" s="23" t="s">
        <v>331</v>
      </c>
      <c r="B35" s="28"/>
      <c r="C35" s="29"/>
      <c r="D35" s="23"/>
      <c r="E35" s="23"/>
      <c r="F35" s="23"/>
      <c r="G35" s="23"/>
      <c r="H35" s="23"/>
      <c r="I35" s="23"/>
      <c r="J35" s="23"/>
      <c r="K35" s="23"/>
      <c r="L35" s="23"/>
      <c r="M35" s="23"/>
      <c r="O35" s="23"/>
      <c r="P35" s="23"/>
      <c r="Q35" s="23"/>
      <c r="R35" s="23"/>
    </row>
    <row r="36" spans="1:18" s="22" customFormat="1" ht="14.4" x14ac:dyDescent="0.3">
      <c r="A36" s="23"/>
      <c r="B36" s="28"/>
      <c r="C36" s="29"/>
      <c r="D36" s="23"/>
      <c r="E36" s="23"/>
      <c r="F36" s="23"/>
      <c r="G36" s="23"/>
      <c r="H36" s="23"/>
      <c r="I36" s="23"/>
      <c r="J36" s="23"/>
      <c r="K36" s="23"/>
      <c r="L36" s="23"/>
      <c r="M36" s="23"/>
      <c r="O36" s="23"/>
      <c r="P36" s="23"/>
      <c r="Q36" s="23"/>
      <c r="R36" s="23"/>
    </row>
    <row r="37" spans="1:18" s="22" customFormat="1" ht="15" customHeight="1" x14ac:dyDescent="0.25">
      <c r="A37" s="23"/>
      <c r="B37" s="328" t="s">
        <v>438</v>
      </c>
      <c r="C37" s="329"/>
      <c r="D37" s="23"/>
      <c r="E37" s="23"/>
      <c r="F37" s="23"/>
      <c r="G37" s="23"/>
      <c r="H37" s="23"/>
      <c r="I37" s="23"/>
      <c r="J37" s="23"/>
      <c r="K37" s="23"/>
      <c r="L37" s="23"/>
      <c r="M37" s="23"/>
      <c r="O37" s="23"/>
      <c r="P37" s="23"/>
      <c r="Q37" s="23"/>
      <c r="R37" s="23"/>
    </row>
    <row r="38" spans="1:18" s="205" customFormat="1" ht="14.4" x14ac:dyDescent="0.25">
      <c r="A38" s="70" t="s">
        <v>390</v>
      </c>
      <c r="B38" s="238">
        <v>61.38</v>
      </c>
      <c r="C38" s="90" t="s">
        <v>9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O38" s="23"/>
      <c r="P38" s="23"/>
      <c r="Q38" s="23"/>
      <c r="R38" s="23"/>
    </row>
    <row r="39" spans="1:18" s="22" customFormat="1" ht="14.4" x14ac:dyDescent="0.3">
      <c r="A39" s="23"/>
      <c r="B39" s="28"/>
      <c r="C39" s="86"/>
      <c r="D39" s="23"/>
      <c r="E39" s="23"/>
      <c r="F39" s="23"/>
      <c r="G39" s="23"/>
      <c r="H39" s="23"/>
      <c r="I39" s="23"/>
      <c r="J39" s="23"/>
      <c r="K39" s="23"/>
      <c r="L39" s="23"/>
      <c r="M39" s="23"/>
      <c r="O39" s="23"/>
      <c r="P39" s="23"/>
      <c r="Q39" s="23"/>
      <c r="R39" s="23"/>
    </row>
    <row r="40" spans="1:18" s="89" customFormat="1" ht="14.4" x14ac:dyDescent="0.25">
      <c r="A40" s="325" t="s">
        <v>380</v>
      </c>
      <c r="B40" s="326"/>
      <c r="C40" s="326"/>
      <c r="D40" s="326"/>
      <c r="E40" s="326"/>
      <c r="F40" s="326"/>
      <c r="G40" s="326"/>
      <c r="H40" s="326"/>
      <c r="I40" s="327"/>
      <c r="J40" s="105">
        <f>SUM(B38:B38)</f>
        <v>61.38</v>
      </c>
      <c r="K40" s="106" t="s">
        <v>9</v>
      </c>
      <c r="L40" s="23"/>
      <c r="M40" s="23"/>
      <c r="O40" s="23"/>
      <c r="P40" s="23"/>
      <c r="Q40" s="23"/>
      <c r="R40" s="23"/>
    </row>
    <row r="41" spans="1:18" s="89" customFormat="1" ht="14.4" x14ac:dyDescent="0.3">
      <c r="A41" s="23"/>
      <c r="B41" s="28"/>
      <c r="C41" s="86"/>
      <c r="D41" s="23"/>
      <c r="E41" s="23"/>
      <c r="F41" s="23"/>
      <c r="G41" s="23"/>
      <c r="H41" s="23"/>
      <c r="I41" s="23"/>
      <c r="J41" s="23"/>
      <c r="K41" s="23"/>
      <c r="L41" s="23"/>
      <c r="M41" s="23"/>
      <c r="O41" s="23"/>
      <c r="P41" s="23"/>
      <c r="Q41" s="23"/>
      <c r="R41" s="23"/>
    </row>
    <row r="42" spans="1:18" s="89" customFormat="1" ht="14.4" x14ac:dyDescent="0.25">
      <c r="A42" s="322" t="s">
        <v>381</v>
      </c>
      <c r="B42" s="323"/>
      <c r="C42" s="323"/>
      <c r="D42" s="323"/>
      <c r="E42" s="323"/>
      <c r="F42" s="323"/>
      <c r="G42" s="323"/>
      <c r="H42" s="323"/>
      <c r="I42" s="324"/>
      <c r="J42" s="117">
        <v>272.14</v>
      </c>
      <c r="K42" s="112" t="s">
        <v>9</v>
      </c>
      <c r="L42" s="112"/>
      <c r="M42" s="81"/>
      <c r="O42" s="23"/>
      <c r="P42" s="23"/>
      <c r="Q42" s="23"/>
      <c r="R42" s="23"/>
    </row>
    <row r="43" spans="1:18" s="89" customFormat="1" ht="14.4" x14ac:dyDescent="0.25">
      <c r="A43" s="316" t="s">
        <v>382</v>
      </c>
      <c r="B43" s="317"/>
      <c r="C43" s="317"/>
      <c r="D43" s="317"/>
      <c r="E43" s="317"/>
      <c r="F43" s="317"/>
      <c r="G43" s="317"/>
      <c r="H43" s="317"/>
      <c r="I43" s="318"/>
      <c r="J43" s="114">
        <f>J40</f>
        <v>61.38</v>
      </c>
      <c r="K43" s="115" t="s">
        <v>9</v>
      </c>
      <c r="L43" s="110"/>
      <c r="M43" s="111"/>
      <c r="O43" s="23"/>
      <c r="P43" s="23"/>
      <c r="Q43" s="23"/>
      <c r="R43" s="23"/>
    </row>
    <row r="44" spans="1:18" s="22" customFormat="1" ht="14.4" x14ac:dyDescent="0.25">
      <c r="A44" s="319" t="s">
        <v>383</v>
      </c>
      <c r="B44" s="320"/>
      <c r="C44" s="320"/>
      <c r="D44" s="320"/>
      <c r="E44" s="320"/>
      <c r="F44" s="320"/>
      <c r="G44" s="320"/>
      <c r="H44" s="320"/>
      <c r="I44" s="321"/>
      <c r="J44" s="107">
        <f>SUM(J42:J43)</f>
        <v>333.52</v>
      </c>
      <c r="K44" s="108" t="s">
        <v>9</v>
      </c>
      <c r="L44" s="113"/>
      <c r="M44" s="109"/>
      <c r="O44" s="23"/>
      <c r="P44" s="23"/>
      <c r="Q44" s="23"/>
      <c r="R44" s="23"/>
    </row>
    <row r="45" spans="1:18" s="22" customFormat="1" ht="14.4" x14ac:dyDescent="0.3">
      <c r="A45" s="23"/>
      <c r="B45" s="28"/>
      <c r="C45" s="29"/>
      <c r="D45" s="23"/>
      <c r="E45" s="23"/>
      <c r="F45" s="23"/>
      <c r="G45" s="23"/>
      <c r="H45" s="23"/>
      <c r="I45" s="23"/>
      <c r="J45" s="23"/>
      <c r="K45" s="23"/>
      <c r="L45" s="23"/>
      <c r="M45" s="23"/>
      <c r="O45" s="23"/>
      <c r="P45" s="23"/>
      <c r="Q45" s="23"/>
      <c r="R45" s="23"/>
    </row>
    <row r="46" spans="1:18" s="22" customFormat="1" ht="14.4" x14ac:dyDescent="0.3">
      <c r="A46" s="330" t="s">
        <v>439</v>
      </c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2"/>
      <c r="O46" s="23"/>
      <c r="P46" s="23"/>
      <c r="Q46" s="23"/>
      <c r="R46" s="23"/>
    </row>
    <row r="47" spans="1:18" s="22" customFormat="1" ht="14.4" x14ac:dyDescent="0.3">
      <c r="A47" s="23"/>
      <c r="B47" s="28"/>
      <c r="C47" s="29"/>
      <c r="D47" s="23"/>
      <c r="E47" s="23"/>
      <c r="F47" s="23"/>
      <c r="G47" s="23"/>
      <c r="H47" s="23"/>
      <c r="I47" s="23"/>
      <c r="J47" s="23"/>
      <c r="K47" s="23"/>
      <c r="L47" s="23"/>
      <c r="M47" s="23"/>
      <c r="O47" s="23"/>
      <c r="P47" s="23"/>
      <c r="Q47" s="23"/>
      <c r="R47" s="23"/>
    </row>
    <row r="48" spans="1:18" s="22" customFormat="1" ht="14.4" x14ac:dyDescent="0.3">
      <c r="A48" s="23" t="s">
        <v>331</v>
      </c>
      <c r="B48" s="28"/>
      <c r="C48" s="29"/>
      <c r="D48" s="23"/>
      <c r="E48" s="23"/>
      <c r="F48" s="23"/>
      <c r="G48" s="23"/>
      <c r="H48" s="23"/>
      <c r="I48" s="23"/>
      <c r="J48" s="23"/>
      <c r="K48" s="23"/>
      <c r="L48" s="23"/>
      <c r="M48" s="23"/>
      <c r="O48" s="23"/>
      <c r="P48" s="23"/>
      <c r="Q48" s="23"/>
      <c r="R48" s="23"/>
    </row>
    <row r="49" spans="1:18" s="22" customFormat="1" ht="14.4" x14ac:dyDescent="0.3">
      <c r="A49" s="23"/>
      <c r="B49" s="28"/>
      <c r="C49" s="29"/>
      <c r="D49" s="23"/>
      <c r="E49" s="23"/>
      <c r="F49" s="23"/>
      <c r="G49" s="23"/>
      <c r="H49" s="23"/>
      <c r="I49" s="23"/>
      <c r="J49" s="23"/>
      <c r="K49" s="23"/>
      <c r="L49" s="23"/>
      <c r="M49" s="23"/>
      <c r="O49" s="23"/>
      <c r="P49" s="23"/>
      <c r="Q49" s="23"/>
      <c r="R49" s="23"/>
    </row>
    <row r="50" spans="1:18" s="22" customFormat="1" ht="15" customHeight="1" x14ac:dyDescent="0.25">
      <c r="A50" s="23"/>
      <c r="B50" s="328" t="s">
        <v>440</v>
      </c>
      <c r="C50" s="328"/>
      <c r="D50" s="23"/>
      <c r="E50" s="23"/>
      <c r="F50" s="23"/>
      <c r="G50" s="23"/>
      <c r="H50" s="23"/>
      <c r="I50" s="23"/>
      <c r="J50" s="23"/>
      <c r="K50" s="23"/>
      <c r="L50" s="23"/>
      <c r="M50" s="23"/>
      <c r="O50" s="23"/>
      <c r="P50" s="23"/>
      <c r="Q50" s="23"/>
      <c r="R50" s="23"/>
    </row>
    <row r="51" spans="1:18" s="205" customFormat="1" ht="14.4" x14ac:dyDescent="0.3">
      <c r="A51" s="69" t="s">
        <v>390</v>
      </c>
      <c r="B51" s="74">
        <f>5.05-2.23</f>
        <v>2.82</v>
      </c>
      <c r="C51" s="88" t="s">
        <v>17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O51" s="23"/>
      <c r="P51" s="23"/>
      <c r="Q51" s="23"/>
      <c r="R51" s="23"/>
    </row>
    <row r="52" spans="1:18" s="22" customFormat="1" ht="14.4" x14ac:dyDescent="0.3">
      <c r="A52" s="23"/>
      <c r="B52" s="28"/>
      <c r="C52" s="86"/>
      <c r="D52" s="23"/>
      <c r="E52" s="23"/>
      <c r="F52" s="23"/>
      <c r="G52" s="23"/>
      <c r="H52" s="23"/>
      <c r="I52" s="23"/>
      <c r="J52" s="23"/>
      <c r="K52" s="23"/>
      <c r="L52" s="23"/>
      <c r="M52" s="23"/>
      <c r="O52" s="23"/>
      <c r="P52" s="23"/>
      <c r="Q52" s="23"/>
      <c r="R52" s="23"/>
    </row>
    <row r="53" spans="1:18" s="97" customFormat="1" ht="14.4" x14ac:dyDescent="0.25">
      <c r="A53" s="325" t="s">
        <v>380</v>
      </c>
      <c r="B53" s="326"/>
      <c r="C53" s="326"/>
      <c r="D53" s="326"/>
      <c r="E53" s="326"/>
      <c r="F53" s="326"/>
      <c r="G53" s="326"/>
      <c r="H53" s="326"/>
      <c r="I53" s="327"/>
      <c r="J53" s="105">
        <f>SUM(B51:B51)</f>
        <v>2.82</v>
      </c>
      <c r="K53" s="106" t="s">
        <v>17</v>
      </c>
      <c r="L53" s="23"/>
      <c r="M53" s="23"/>
      <c r="O53" s="23"/>
      <c r="P53" s="23"/>
      <c r="Q53" s="23"/>
      <c r="R53" s="23"/>
    </row>
    <row r="54" spans="1:18" s="97" customFormat="1" ht="14.4" x14ac:dyDescent="0.3">
      <c r="A54" s="23"/>
      <c r="B54" s="28"/>
      <c r="C54" s="86"/>
      <c r="D54" s="23"/>
      <c r="E54" s="23"/>
      <c r="F54" s="23"/>
      <c r="G54" s="23"/>
      <c r="H54" s="23"/>
      <c r="I54" s="23"/>
      <c r="J54" s="23"/>
      <c r="K54" s="23"/>
      <c r="L54" s="23"/>
      <c r="M54" s="23"/>
      <c r="O54" s="23"/>
      <c r="P54" s="23"/>
      <c r="Q54" s="23"/>
      <c r="R54" s="23"/>
    </row>
    <row r="55" spans="1:18" s="97" customFormat="1" ht="14.4" x14ac:dyDescent="0.25">
      <c r="A55" s="322" t="s">
        <v>381</v>
      </c>
      <c r="B55" s="323"/>
      <c r="C55" s="323"/>
      <c r="D55" s="323"/>
      <c r="E55" s="323"/>
      <c r="F55" s="323"/>
      <c r="G55" s="323"/>
      <c r="H55" s="323"/>
      <c r="I55" s="324"/>
      <c r="J55" s="117">
        <v>17.489999999999998</v>
      </c>
      <c r="K55" s="112" t="s">
        <v>17</v>
      </c>
      <c r="L55" s="112"/>
      <c r="M55" s="81"/>
      <c r="O55" s="23"/>
      <c r="P55" s="23"/>
      <c r="Q55" s="23"/>
      <c r="R55" s="23"/>
    </row>
    <row r="56" spans="1:18" s="97" customFormat="1" ht="14.4" x14ac:dyDescent="0.25">
      <c r="A56" s="316" t="s">
        <v>382</v>
      </c>
      <c r="B56" s="317"/>
      <c r="C56" s="317"/>
      <c r="D56" s="317"/>
      <c r="E56" s="317"/>
      <c r="F56" s="317"/>
      <c r="G56" s="317"/>
      <c r="H56" s="317"/>
      <c r="I56" s="318"/>
      <c r="J56" s="114">
        <f>J53</f>
        <v>2.82</v>
      </c>
      <c r="K56" s="115" t="s">
        <v>17</v>
      </c>
      <c r="L56" s="110"/>
      <c r="M56" s="111"/>
      <c r="O56" s="23"/>
      <c r="P56" s="23"/>
      <c r="Q56" s="23"/>
      <c r="R56" s="23"/>
    </row>
    <row r="57" spans="1:18" s="22" customFormat="1" ht="14.4" x14ac:dyDescent="0.25">
      <c r="A57" s="319" t="s">
        <v>383</v>
      </c>
      <c r="B57" s="320"/>
      <c r="C57" s="320"/>
      <c r="D57" s="320"/>
      <c r="E57" s="320"/>
      <c r="F57" s="320"/>
      <c r="G57" s="320"/>
      <c r="H57" s="320"/>
      <c r="I57" s="321"/>
      <c r="J57" s="107">
        <f>SUM(J55:J56)</f>
        <v>20.309999999999999</v>
      </c>
      <c r="K57" s="108" t="s">
        <v>17</v>
      </c>
      <c r="L57" s="113"/>
      <c r="M57" s="109"/>
      <c r="O57" s="23"/>
      <c r="P57" s="23"/>
      <c r="Q57" s="23"/>
      <c r="R57" s="23"/>
    </row>
    <row r="58" spans="1:18" s="22" customFormat="1" ht="14.4" x14ac:dyDescent="0.3">
      <c r="A58" s="23"/>
      <c r="B58" s="28"/>
      <c r="C58" s="29"/>
      <c r="D58" s="23"/>
      <c r="E58" s="23"/>
      <c r="F58" s="23"/>
      <c r="G58" s="23"/>
      <c r="H58" s="23"/>
      <c r="I58" s="23"/>
      <c r="J58" s="23"/>
      <c r="K58" s="23"/>
      <c r="L58" s="23"/>
      <c r="M58" s="23"/>
      <c r="O58" s="23"/>
      <c r="P58" s="23"/>
      <c r="Q58" s="23"/>
      <c r="R58" s="23"/>
    </row>
    <row r="59" spans="1:18" s="145" customFormat="1" ht="14.4" x14ac:dyDescent="0.3">
      <c r="A59" s="330" t="s">
        <v>391</v>
      </c>
      <c r="B59" s="331"/>
      <c r="C59" s="331"/>
      <c r="D59" s="331"/>
      <c r="E59" s="331"/>
      <c r="F59" s="331"/>
      <c r="G59" s="331"/>
      <c r="H59" s="331"/>
      <c r="I59" s="331"/>
      <c r="J59" s="331"/>
      <c r="K59" s="331"/>
      <c r="L59" s="331"/>
      <c r="M59" s="332"/>
      <c r="O59" s="23"/>
      <c r="P59" s="23"/>
      <c r="Q59" s="23"/>
      <c r="R59" s="23"/>
    </row>
    <row r="60" spans="1:18" s="145" customFormat="1" ht="14.4" x14ac:dyDescent="0.25">
      <c r="A60" s="199"/>
      <c r="B60" s="199"/>
      <c r="C60" s="199"/>
      <c r="D60" s="199"/>
      <c r="E60" s="199"/>
      <c r="F60" s="199"/>
      <c r="G60" s="199"/>
      <c r="H60" s="199"/>
      <c r="I60" s="199"/>
      <c r="J60" s="200"/>
      <c r="K60" s="201"/>
      <c r="L60" s="128"/>
      <c r="M60" s="77"/>
      <c r="O60" s="23"/>
      <c r="P60" s="23"/>
      <c r="Q60" s="23"/>
      <c r="R60" s="23"/>
    </row>
    <row r="61" spans="1:18" s="145" customFormat="1" ht="14.4" x14ac:dyDescent="0.25">
      <c r="A61" s="69" t="s">
        <v>321</v>
      </c>
      <c r="B61" s="335" t="s">
        <v>322</v>
      </c>
      <c r="C61" s="336"/>
      <c r="D61" s="333" t="s">
        <v>392</v>
      </c>
      <c r="E61" s="334"/>
      <c r="F61" s="333" t="s">
        <v>325</v>
      </c>
      <c r="G61" s="334"/>
      <c r="H61" s="199"/>
      <c r="I61" s="199"/>
      <c r="J61" s="200"/>
      <c r="K61" s="201"/>
      <c r="L61" s="128"/>
      <c r="M61" s="77"/>
      <c r="O61" s="23"/>
      <c r="P61" s="23"/>
      <c r="Q61" s="23"/>
      <c r="R61" s="23"/>
    </row>
    <row r="62" spans="1:18" s="145" customFormat="1" ht="14.4" x14ac:dyDescent="0.25">
      <c r="A62" s="69" t="s">
        <v>394</v>
      </c>
      <c r="B62" s="74">
        <v>1.6</v>
      </c>
      <c r="C62" s="71" t="s">
        <v>326</v>
      </c>
      <c r="D62" s="92">
        <v>7</v>
      </c>
      <c r="E62" s="71" t="s">
        <v>393</v>
      </c>
      <c r="F62" s="92">
        <f>D62*B62</f>
        <v>11.200000000000001</v>
      </c>
      <c r="G62" s="71" t="s">
        <v>24</v>
      </c>
      <c r="H62" s="199"/>
      <c r="I62" s="199"/>
      <c r="J62" s="200"/>
      <c r="K62" s="201"/>
      <c r="L62" s="128"/>
      <c r="M62" s="77"/>
      <c r="O62" s="23"/>
      <c r="P62" s="23"/>
      <c r="Q62" s="23"/>
      <c r="R62" s="23"/>
    </row>
    <row r="63" spans="1:18" s="145" customFormat="1" ht="14.4" x14ac:dyDescent="0.25">
      <c r="A63" s="69" t="s">
        <v>394</v>
      </c>
      <c r="B63" s="74">
        <v>1.3</v>
      </c>
      <c r="C63" s="71" t="s">
        <v>326</v>
      </c>
      <c r="D63" s="92">
        <v>1</v>
      </c>
      <c r="E63" s="71" t="s">
        <v>393</v>
      </c>
      <c r="F63" s="92">
        <f t="shared" ref="F63:F65" si="0">D63*B63</f>
        <v>1.3</v>
      </c>
      <c r="G63" s="71" t="s">
        <v>24</v>
      </c>
      <c r="H63" s="199"/>
      <c r="I63" s="199"/>
      <c r="J63" s="200"/>
      <c r="K63" s="201"/>
      <c r="L63" s="128"/>
      <c r="M63" s="77"/>
      <c r="O63" s="23"/>
      <c r="P63" s="23"/>
      <c r="Q63" s="23"/>
      <c r="R63" s="23"/>
    </row>
    <row r="64" spans="1:18" s="145" customFormat="1" ht="14.4" x14ac:dyDescent="0.25">
      <c r="A64" s="69" t="s">
        <v>395</v>
      </c>
      <c r="B64" s="74">
        <v>0.95</v>
      </c>
      <c r="C64" s="71" t="s">
        <v>326</v>
      </c>
      <c r="D64" s="92">
        <v>1</v>
      </c>
      <c r="E64" s="71" t="s">
        <v>393</v>
      </c>
      <c r="F64" s="92">
        <f t="shared" si="0"/>
        <v>0.95</v>
      </c>
      <c r="G64" s="71" t="s">
        <v>24</v>
      </c>
      <c r="H64" s="199"/>
      <c r="I64" s="199"/>
      <c r="J64" s="200"/>
      <c r="K64" s="201"/>
      <c r="L64" s="128"/>
      <c r="M64" s="77"/>
      <c r="O64" s="23"/>
      <c r="P64" s="23"/>
      <c r="Q64" s="23"/>
      <c r="R64" s="23"/>
    </row>
    <row r="65" spans="1:18" s="22" customFormat="1" x14ac:dyDescent="0.25">
      <c r="A65" s="69" t="s">
        <v>396</v>
      </c>
      <c r="B65" s="74">
        <v>1</v>
      </c>
      <c r="C65" s="71" t="s">
        <v>326</v>
      </c>
      <c r="D65" s="92">
        <v>1</v>
      </c>
      <c r="E65" s="71" t="s">
        <v>393</v>
      </c>
      <c r="F65" s="92">
        <f t="shared" si="0"/>
        <v>1</v>
      </c>
      <c r="G65" s="71" t="s">
        <v>24</v>
      </c>
      <c r="H65" s="23"/>
      <c r="I65" s="23"/>
      <c r="J65" s="23"/>
      <c r="K65" s="23"/>
      <c r="L65" s="23"/>
      <c r="M65" s="23"/>
      <c r="O65" s="23"/>
      <c r="P65" s="23"/>
      <c r="Q65" s="23"/>
      <c r="R65" s="23"/>
    </row>
    <row r="66" spans="1:18" s="145" customFormat="1" x14ac:dyDescent="0.25">
      <c r="A66" s="202"/>
      <c r="B66" s="91"/>
      <c r="C66" s="76"/>
      <c r="D66" s="78"/>
      <c r="E66" s="76"/>
      <c r="F66" s="78"/>
      <c r="G66" s="76"/>
      <c r="H66" s="23"/>
      <c r="I66" s="23"/>
      <c r="J66" s="23"/>
      <c r="K66" s="23"/>
      <c r="L66" s="23"/>
      <c r="M66" s="23"/>
      <c r="O66" s="23"/>
      <c r="P66" s="23"/>
      <c r="Q66" s="23"/>
      <c r="R66" s="23"/>
    </row>
    <row r="67" spans="1:18" s="145" customFormat="1" ht="14.4" x14ac:dyDescent="0.25">
      <c r="A67" s="325" t="s">
        <v>380</v>
      </c>
      <c r="B67" s="326"/>
      <c r="C67" s="326"/>
      <c r="D67" s="326"/>
      <c r="E67" s="326"/>
      <c r="F67" s="326"/>
      <c r="G67" s="326"/>
      <c r="H67" s="326"/>
      <c r="I67" s="327"/>
      <c r="J67" s="105">
        <f>SUM(F62:F65)</f>
        <v>14.450000000000001</v>
      </c>
      <c r="K67" s="106" t="s">
        <v>24</v>
      </c>
      <c r="L67" s="23"/>
      <c r="M67" s="23"/>
      <c r="O67" s="23"/>
      <c r="P67" s="23"/>
      <c r="Q67" s="23"/>
      <c r="R67" s="23"/>
    </row>
    <row r="68" spans="1:18" s="145" customFormat="1" ht="14.4" x14ac:dyDescent="0.3">
      <c r="A68" s="23"/>
      <c r="B68" s="28"/>
      <c r="C68" s="29"/>
      <c r="D68" s="23"/>
      <c r="E68" s="23"/>
      <c r="F68" s="23"/>
      <c r="G68" s="23"/>
      <c r="H68" s="23"/>
      <c r="I68" s="23"/>
      <c r="J68" s="23"/>
      <c r="K68" s="23"/>
      <c r="L68" s="23"/>
      <c r="M68" s="23"/>
      <c r="O68" s="23"/>
      <c r="P68" s="23"/>
      <c r="Q68" s="23"/>
      <c r="R68" s="23"/>
    </row>
    <row r="69" spans="1:18" s="145" customFormat="1" ht="14.4" x14ac:dyDescent="0.25">
      <c r="A69" s="322" t="s">
        <v>381</v>
      </c>
      <c r="B69" s="323"/>
      <c r="C69" s="323"/>
      <c r="D69" s="323"/>
      <c r="E69" s="323"/>
      <c r="F69" s="323"/>
      <c r="G69" s="323"/>
      <c r="H69" s="323"/>
      <c r="I69" s="324"/>
      <c r="J69" s="117">
        <v>1</v>
      </c>
      <c r="K69" s="112" t="s">
        <v>24</v>
      </c>
      <c r="L69" s="112"/>
      <c r="M69" s="81"/>
      <c r="O69" s="23"/>
      <c r="P69" s="23"/>
      <c r="Q69" s="23"/>
      <c r="R69" s="23"/>
    </row>
    <row r="70" spans="1:18" s="145" customFormat="1" ht="14.4" x14ac:dyDescent="0.25">
      <c r="A70" s="316" t="s">
        <v>382</v>
      </c>
      <c r="B70" s="317"/>
      <c r="C70" s="317"/>
      <c r="D70" s="317"/>
      <c r="E70" s="317"/>
      <c r="F70" s="317"/>
      <c r="G70" s="317"/>
      <c r="H70" s="317"/>
      <c r="I70" s="318"/>
      <c r="J70" s="114">
        <f>J67</f>
        <v>14.450000000000001</v>
      </c>
      <c r="K70" s="115" t="s">
        <v>24</v>
      </c>
      <c r="L70" s="110"/>
      <c r="M70" s="111"/>
      <c r="O70" s="23"/>
      <c r="P70" s="23"/>
      <c r="Q70" s="23"/>
      <c r="R70" s="23"/>
    </row>
    <row r="71" spans="1:18" s="145" customFormat="1" ht="14.4" x14ac:dyDescent="0.25">
      <c r="A71" s="319" t="s">
        <v>383</v>
      </c>
      <c r="B71" s="320"/>
      <c r="C71" s="320"/>
      <c r="D71" s="320"/>
      <c r="E71" s="320"/>
      <c r="F71" s="320"/>
      <c r="G71" s="320"/>
      <c r="H71" s="320"/>
      <c r="I71" s="321"/>
      <c r="J71" s="107">
        <f>SUM(J69:J70)</f>
        <v>15.450000000000001</v>
      </c>
      <c r="K71" s="108" t="s">
        <v>24</v>
      </c>
      <c r="L71" s="113"/>
      <c r="M71" s="109"/>
      <c r="O71" s="23"/>
      <c r="P71" s="23"/>
      <c r="Q71" s="23"/>
      <c r="R71" s="23"/>
    </row>
    <row r="72" spans="1:18" s="145" customFormat="1" ht="14.4" x14ac:dyDescent="0.25">
      <c r="A72" s="199"/>
      <c r="B72" s="199"/>
      <c r="C72" s="199"/>
      <c r="D72" s="199"/>
      <c r="E72" s="199"/>
      <c r="F72" s="199"/>
      <c r="G72" s="199"/>
      <c r="H72" s="199"/>
      <c r="I72" s="199"/>
      <c r="J72" s="200"/>
      <c r="K72" s="201"/>
      <c r="L72" s="128"/>
      <c r="M72" s="77"/>
      <c r="O72" s="23"/>
      <c r="P72" s="23"/>
      <c r="Q72" s="23"/>
      <c r="R72" s="23"/>
    </row>
    <row r="73" spans="1:18" s="248" customFormat="1" ht="14.4" x14ac:dyDescent="0.3">
      <c r="A73" s="330" t="s">
        <v>441</v>
      </c>
      <c r="B73" s="331"/>
      <c r="C73" s="331"/>
      <c r="D73" s="331"/>
      <c r="E73" s="331"/>
      <c r="F73" s="331"/>
      <c r="G73" s="331"/>
      <c r="H73" s="331"/>
      <c r="I73" s="331"/>
      <c r="J73" s="331"/>
      <c r="K73" s="331"/>
      <c r="L73" s="331"/>
      <c r="M73" s="332"/>
      <c r="O73" s="23"/>
      <c r="P73" s="23"/>
      <c r="Q73" s="23"/>
      <c r="R73" s="23"/>
    </row>
    <row r="74" spans="1:18" s="248" customFormat="1" ht="14.4" x14ac:dyDescent="0.25">
      <c r="A74" s="199"/>
      <c r="B74" s="199"/>
      <c r="C74" s="199"/>
      <c r="D74" s="199"/>
      <c r="E74" s="199"/>
      <c r="F74" s="199"/>
      <c r="G74" s="199"/>
      <c r="H74" s="199"/>
      <c r="I74" s="199"/>
      <c r="J74" s="200"/>
      <c r="K74" s="201"/>
      <c r="L74" s="128"/>
      <c r="M74" s="77"/>
      <c r="O74" s="23"/>
      <c r="P74" s="23"/>
      <c r="Q74" s="23"/>
      <c r="R74" s="23"/>
    </row>
    <row r="75" spans="1:18" s="248" customFormat="1" ht="14.4" x14ac:dyDescent="0.25">
      <c r="A75" s="69" t="s">
        <v>321</v>
      </c>
      <c r="B75" s="335" t="s">
        <v>322</v>
      </c>
      <c r="C75" s="336"/>
      <c r="D75" s="333" t="s">
        <v>392</v>
      </c>
      <c r="E75" s="334"/>
      <c r="F75" s="333" t="s">
        <v>325</v>
      </c>
      <c r="G75" s="334"/>
      <c r="H75" s="199"/>
      <c r="I75" s="199"/>
      <c r="J75" s="200"/>
      <c r="K75" s="201"/>
      <c r="L75" s="128"/>
      <c r="M75" s="77"/>
      <c r="O75" s="23"/>
      <c r="P75" s="23"/>
      <c r="Q75" s="23"/>
      <c r="R75" s="23"/>
    </row>
    <row r="76" spans="1:18" s="248" customFormat="1" ht="14.4" x14ac:dyDescent="0.25">
      <c r="A76" s="69" t="s">
        <v>421</v>
      </c>
      <c r="B76" s="74">
        <v>2.8</v>
      </c>
      <c r="C76" s="71" t="s">
        <v>326</v>
      </c>
      <c r="D76" s="92">
        <v>10</v>
      </c>
      <c r="E76" s="71" t="s">
        <v>393</v>
      </c>
      <c r="F76" s="92">
        <f>D76*B76</f>
        <v>28</v>
      </c>
      <c r="G76" s="71" t="s">
        <v>24</v>
      </c>
      <c r="H76" s="199"/>
      <c r="I76" s="199"/>
      <c r="J76" s="200"/>
      <c r="K76" s="201"/>
      <c r="L76" s="128"/>
      <c r="M76" s="77"/>
      <c r="O76" s="23"/>
      <c r="P76" s="23"/>
      <c r="Q76" s="23"/>
      <c r="R76" s="23"/>
    </row>
    <row r="77" spans="1:18" s="248" customFormat="1" ht="14.4" x14ac:dyDescent="0.25">
      <c r="A77" s="199"/>
      <c r="B77" s="199"/>
      <c r="C77" s="199"/>
      <c r="D77" s="199"/>
      <c r="E77" s="199"/>
      <c r="F77" s="199"/>
      <c r="G77" s="199"/>
      <c r="H77" s="199"/>
      <c r="I77" s="199"/>
      <c r="J77" s="200"/>
      <c r="K77" s="201"/>
      <c r="L77" s="128"/>
      <c r="M77" s="77"/>
      <c r="O77" s="23"/>
      <c r="P77" s="23"/>
      <c r="Q77" s="23"/>
      <c r="R77" s="23"/>
    </row>
    <row r="78" spans="1:18" s="248" customFormat="1" ht="14.4" x14ac:dyDescent="0.25">
      <c r="A78" s="325" t="s">
        <v>380</v>
      </c>
      <c r="B78" s="326"/>
      <c r="C78" s="326"/>
      <c r="D78" s="326"/>
      <c r="E78" s="326"/>
      <c r="F78" s="326"/>
      <c r="G78" s="326"/>
      <c r="H78" s="326"/>
      <c r="I78" s="327"/>
      <c r="J78" s="105">
        <f>SUM(F73:F76)</f>
        <v>28</v>
      </c>
      <c r="K78" s="106" t="s">
        <v>24</v>
      </c>
      <c r="L78" s="23"/>
      <c r="M78" s="23"/>
      <c r="O78" s="23"/>
      <c r="P78" s="23"/>
      <c r="Q78" s="23"/>
      <c r="R78" s="23"/>
    </row>
    <row r="79" spans="1:18" s="248" customFormat="1" ht="14.4" x14ac:dyDescent="0.3">
      <c r="A79" s="23"/>
      <c r="B79" s="28"/>
      <c r="C79" s="29"/>
      <c r="D79" s="23"/>
      <c r="E79" s="23"/>
      <c r="F79" s="23"/>
      <c r="G79" s="23"/>
      <c r="H79" s="23"/>
      <c r="I79" s="23"/>
      <c r="J79" s="23"/>
      <c r="K79" s="23"/>
      <c r="L79" s="23"/>
      <c r="M79" s="23"/>
      <c r="O79" s="23"/>
      <c r="P79" s="23"/>
      <c r="Q79" s="23"/>
      <c r="R79" s="23"/>
    </row>
    <row r="80" spans="1:18" s="248" customFormat="1" ht="14.4" x14ac:dyDescent="0.25">
      <c r="A80" s="322" t="s">
        <v>381</v>
      </c>
      <c r="B80" s="323"/>
      <c r="C80" s="323"/>
      <c r="D80" s="323"/>
      <c r="E80" s="323"/>
      <c r="F80" s="323"/>
      <c r="G80" s="323"/>
      <c r="H80" s="323"/>
      <c r="I80" s="324"/>
      <c r="J80" s="117">
        <v>0</v>
      </c>
      <c r="K80" s="112" t="s">
        <v>24</v>
      </c>
      <c r="L80" s="112"/>
      <c r="M80" s="81"/>
      <c r="O80" s="23"/>
      <c r="P80" s="23"/>
      <c r="Q80" s="23"/>
      <c r="R80" s="23"/>
    </row>
    <row r="81" spans="1:18" s="248" customFormat="1" ht="14.4" x14ac:dyDescent="0.25">
      <c r="A81" s="316" t="s">
        <v>382</v>
      </c>
      <c r="B81" s="317"/>
      <c r="C81" s="317"/>
      <c r="D81" s="317"/>
      <c r="E81" s="317"/>
      <c r="F81" s="317"/>
      <c r="G81" s="317"/>
      <c r="H81" s="317"/>
      <c r="I81" s="318"/>
      <c r="J81" s="114">
        <f>J78</f>
        <v>28</v>
      </c>
      <c r="K81" s="115" t="s">
        <v>24</v>
      </c>
      <c r="L81" s="110"/>
      <c r="M81" s="111"/>
      <c r="O81" s="23"/>
      <c r="P81" s="23"/>
      <c r="Q81" s="23"/>
      <c r="R81" s="23"/>
    </row>
    <row r="82" spans="1:18" s="248" customFormat="1" ht="14.4" x14ac:dyDescent="0.25">
      <c r="A82" s="319" t="s">
        <v>383</v>
      </c>
      <c r="B82" s="320"/>
      <c r="C82" s="320"/>
      <c r="D82" s="320"/>
      <c r="E82" s="320"/>
      <c r="F82" s="320"/>
      <c r="G82" s="320"/>
      <c r="H82" s="320"/>
      <c r="I82" s="321"/>
      <c r="J82" s="107">
        <f>SUM(J80:J81)</f>
        <v>28</v>
      </c>
      <c r="K82" s="108" t="s">
        <v>24</v>
      </c>
      <c r="L82" s="113"/>
      <c r="M82" s="109"/>
      <c r="O82" s="23"/>
      <c r="P82" s="23"/>
      <c r="Q82" s="23"/>
      <c r="R82" s="23"/>
    </row>
    <row r="83" spans="1:18" s="248" customFormat="1" ht="14.4" x14ac:dyDescent="0.25">
      <c r="A83" s="199"/>
      <c r="B83" s="199"/>
      <c r="C83" s="199"/>
      <c r="D83" s="199"/>
      <c r="E83" s="199"/>
      <c r="F83" s="199"/>
      <c r="G83" s="199"/>
      <c r="H83" s="199"/>
      <c r="I83" s="199"/>
      <c r="J83" s="200"/>
      <c r="K83" s="201"/>
      <c r="L83" s="128"/>
      <c r="M83" s="77"/>
      <c r="O83" s="23"/>
      <c r="P83" s="23"/>
      <c r="Q83" s="23"/>
      <c r="R83" s="23"/>
    </row>
    <row r="84" spans="1:18" s="248" customFormat="1" ht="14.4" x14ac:dyDescent="0.25">
      <c r="A84" s="359" t="s">
        <v>442</v>
      </c>
      <c r="B84" s="360"/>
      <c r="C84" s="360"/>
      <c r="D84" s="360"/>
      <c r="E84" s="360"/>
      <c r="F84" s="360"/>
      <c r="G84" s="360"/>
      <c r="H84" s="360"/>
      <c r="I84" s="360"/>
      <c r="J84" s="360"/>
      <c r="K84" s="360"/>
      <c r="L84" s="360"/>
      <c r="M84" s="361"/>
      <c r="O84" s="23"/>
      <c r="P84" s="23"/>
      <c r="Q84" s="23"/>
      <c r="R84" s="23"/>
    </row>
    <row r="85" spans="1:18" s="248" customFormat="1" ht="14.4" x14ac:dyDescent="0.25">
      <c r="A85" s="199"/>
      <c r="B85" s="199"/>
      <c r="C85" s="199"/>
      <c r="D85" s="199"/>
      <c r="E85" s="199"/>
      <c r="F85" s="199"/>
      <c r="G85" s="199"/>
      <c r="H85" s="199"/>
      <c r="I85" s="199"/>
      <c r="J85" s="200"/>
      <c r="K85" s="201"/>
      <c r="L85" s="128"/>
      <c r="M85" s="77"/>
      <c r="O85" s="23"/>
      <c r="P85" s="23"/>
      <c r="Q85" s="23"/>
      <c r="R85" s="23"/>
    </row>
    <row r="86" spans="1:18" s="248" customFormat="1" ht="14.4" x14ac:dyDescent="0.25">
      <c r="A86" s="69" t="s">
        <v>321</v>
      </c>
      <c r="B86" s="335" t="s">
        <v>322</v>
      </c>
      <c r="C86" s="336"/>
      <c r="D86" s="333" t="s">
        <v>392</v>
      </c>
      <c r="E86" s="334"/>
      <c r="F86" s="333" t="s">
        <v>325</v>
      </c>
      <c r="G86" s="334"/>
      <c r="H86" s="199"/>
      <c r="I86" s="199"/>
      <c r="J86" s="200"/>
      <c r="K86" s="201"/>
      <c r="L86" s="128"/>
      <c r="M86" s="77"/>
      <c r="O86" s="23"/>
      <c r="P86" s="23"/>
      <c r="Q86" s="23"/>
      <c r="R86" s="23"/>
    </row>
    <row r="87" spans="1:18" s="248" customFormat="1" ht="14.4" x14ac:dyDescent="0.25">
      <c r="A87" s="69" t="s">
        <v>443</v>
      </c>
      <c r="B87" s="74">
        <v>1.04</v>
      </c>
      <c r="C87" s="71" t="s">
        <v>326</v>
      </c>
      <c r="D87" s="92">
        <v>6</v>
      </c>
      <c r="E87" s="71" t="s">
        <v>393</v>
      </c>
      <c r="F87" s="92">
        <f t="shared" ref="F87:F93" si="1">D87*B87</f>
        <v>6.24</v>
      </c>
      <c r="G87" s="71" t="s">
        <v>24</v>
      </c>
      <c r="H87" s="199"/>
      <c r="I87" s="199"/>
      <c r="J87" s="200"/>
      <c r="K87" s="201"/>
      <c r="L87" s="128"/>
      <c r="M87" s="77"/>
      <c r="O87" s="23"/>
      <c r="P87" s="23"/>
      <c r="Q87" s="23"/>
      <c r="R87" s="23"/>
    </row>
    <row r="88" spans="1:18" s="248" customFormat="1" ht="14.4" x14ac:dyDescent="0.25">
      <c r="A88" s="69" t="s">
        <v>426</v>
      </c>
      <c r="B88" s="74">
        <v>1.17</v>
      </c>
      <c r="C88" s="71" t="s">
        <v>326</v>
      </c>
      <c r="D88" s="92">
        <v>12</v>
      </c>
      <c r="E88" s="71" t="s">
        <v>393</v>
      </c>
      <c r="F88" s="92">
        <f t="shared" si="1"/>
        <v>14.04</v>
      </c>
      <c r="G88" s="71" t="s">
        <v>24</v>
      </c>
      <c r="H88" s="199"/>
      <c r="I88" s="199"/>
      <c r="J88" s="200"/>
      <c r="K88" s="201"/>
      <c r="L88" s="128"/>
      <c r="M88" s="77"/>
      <c r="O88" s="23"/>
      <c r="P88" s="23"/>
      <c r="Q88" s="23"/>
      <c r="R88" s="23"/>
    </row>
    <row r="89" spans="1:18" s="248" customFormat="1" ht="14.4" x14ac:dyDescent="0.25">
      <c r="A89" s="69" t="s">
        <v>427</v>
      </c>
      <c r="B89" s="74">
        <v>1.17</v>
      </c>
      <c r="C89" s="71" t="s">
        <v>326</v>
      </c>
      <c r="D89" s="92">
        <v>2</v>
      </c>
      <c r="E89" s="71" t="s">
        <v>393</v>
      </c>
      <c r="F89" s="92">
        <f t="shared" si="1"/>
        <v>2.34</v>
      </c>
      <c r="G89" s="71" t="s">
        <v>24</v>
      </c>
      <c r="H89" s="199"/>
      <c r="I89" s="199"/>
      <c r="J89" s="200"/>
      <c r="K89" s="201"/>
      <c r="L89" s="128"/>
      <c r="M89" s="77"/>
      <c r="O89" s="23"/>
      <c r="P89" s="23"/>
      <c r="Q89" s="23"/>
      <c r="R89" s="23"/>
    </row>
    <row r="90" spans="1:18" s="248" customFormat="1" ht="14.4" x14ac:dyDescent="0.25">
      <c r="A90" s="69" t="s">
        <v>430</v>
      </c>
      <c r="B90" s="74">
        <v>1.2</v>
      </c>
      <c r="C90" s="71" t="s">
        <v>326</v>
      </c>
      <c r="D90" s="92">
        <v>2</v>
      </c>
      <c r="E90" s="71" t="s">
        <v>393</v>
      </c>
      <c r="F90" s="92">
        <f t="shared" si="1"/>
        <v>2.4</v>
      </c>
      <c r="G90" s="71" t="s">
        <v>24</v>
      </c>
      <c r="H90" s="199"/>
      <c r="I90" s="199"/>
      <c r="J90" s="200"/>
      <c r="K90" s="201"/>
      <c r="L90" s="128"/>
      <c r="M90" s="77"/>
      <c r="O90" s="23"/>
      <c r="P90" s="23"/>
      <c r="Q90" s="23"/>
      <c r="R90" s="23"/>
    </row>
    <row r="91" spans="1:18" s="248" customFormat="1" ht="14.4" x14ac:dyDescent="0.25">
      <c r="A91" s="69" t="s">
        <v>432</v>
      </c>
      <c r="B91" s="74">
        <v>0.6</v>
      </c>
      <c r="C91" s="71" t="s">
        <v>326</v>
      </c>
      <c r="D91" s="92">
        <v>2</v>
      </c>
      <c r="E91" s="71" t="s">
        <v>393</v>
      </c>
      <c r="F91" s="92">
        <f t="shared" si="1"/>
        <v>1.2</v>
      </c>
      <c r="G91" s="71" t="s">
        <v>24</v>
      </c>
      <c r="H91" s="199"/>
      <c r="I91" s="199"/>
      <c r="J91" s="200"/>
      <c r="K91" s="201"/>
      <c r="L91" s="128"/>
      <c r="M91" s="77"/>
      <c r="O91" s="23"/>
      <c r="P91" s="23"/>
      <c r="Q91" s="23"/>
      <c r="R91" s="23"/>
    </row>
    <row r="92" spans="1:18" s="248" customFormat="1" ht="14.4" x14ac:dyDescent="0.25">
      <c r="A92" s="69" t="s">
        <v>433</v>
      </c>
      <c r="B92" s="74">
        <v>0.55000000000000004</v>
      </c>
      <c r="C92" s="71" t="s">
        <v>326</v>
      </c>
      <c r="D92" s="92">
        <v>2</v>
      </c>
      <c r="E92" s="71" t="s">
        <v>393</v>
      </c>
      <c r="F92" s="92">
        <f t="shared" si="1"/>
        <v>1.1000000000000001</v>
      </c>
      <c r="G92" s="71" t="s">
        <v>24</v>
      </c>
      <c r="H92" s="199"/>
      <c r="I92" s="199"/>
      <c r="J92" s="200"/>
      <c r="K92" s="201"/>
      <c r="L92" s="128"/>
      <c r="M92" s="77"/>
      <c r="O92" s="23"/>
      <c r="P92" s="23"/>
      <c r="Q92" s="23"/>
      <c r="R92" s="23"/>
    </row>
    <row r="93" spans="1:18" s="248" customFormat="1" ht="14.4" x14ac:dyDescent="0.25">
      <c r="A93" s="69" t="s">
        <v>434</v>
      </c>
      <c r="B93" s="74">
        <v>1.1000000000000001</v>
      </c>
      <c r="C93" s="71" t="s">
        <v>326</v>
      </c>
      <c r="D93" s="92">
        <v>1</v>
      </c>
      <c r="E93" s="71" t="s">
        <v>393</v>
      </c>
      <c r="F93" s="92">
        <f t="shared" si="1"/>
        <v>1.1000000000000001</v>
      </c>
      <c r="G93" s="71" t="s">
        <v>24</v>
      </c>
      <c r="H93" s="199"/>
      <c r="I93" s="199"/>
      <c r="J93" s="200"/>
      <c r="K93" s="201"/>
      <c r="L93" s="128"/>
      <c r="M93" s="77"/>
      <c r="O93" s="23"/>
      <c r="P93" s="23"/>
      <c r="Q93" s="23"/>
      <c r="R93" s="23"/>
    </row>
    <row r="94" spans="1:18" s="248" customFormat="1" ht="14.4" x14ac:dyDescent="0.25">
      <c r="A94" s="199"/>
      <c r="B94" s="199"/>
      <c r="C94" s="199"/>
      <c r="D94" s="199"/>
      <c r="E94" s="199"/>
      <c r="F94" s="199"/>
      <c r="G94" s="199"/>
      <c r="H94" s="199"/>
      <c r="I94" s="199"/>
      <c r="J94" s="200"/>
      <c r="K94" s="201"/>
      <c r="L94" s="128"/>
      <c r="M94" s="77"/>
      <c r="O94" s="23"/>
      <c r="P94" s="23"/>
      <c r="Q94" s="23"/>
      <c r="R94" s="23"/>
    </row>
    <row r="95" spans="1:18" s="248" customFormat="1" ht="14.4" x14ac:dyDescent="0.25">
      <c r="A95" s="325" t="s">
        <v>380</v>
      </c>
      <c r="B95" s="326"/>
      <c r="C95" s="326"/>
      <c r="D95" s="326"/>
      <c r="E95" s="326"/>
      <c r="F95" s="326"/>
      <c r="G95" s="326"/>
      <c r="H95" s="326"/>
      <c r="I95" s="327"/>
      <c r="J95" s="105">
        <f>SUM(F87:F93)</f>
        <v>28.42</v>
      </c>
      <c r="K95" s="106" t="s">
        <v>24</v>
      </c>
      <c r="L95" s="23"/>
      <c r="M95" s="23"/>
      <c r="O95" s="23"/>
      <c r="P95" s="23"/>
      <c r="Q95" s="23"/>
      <c r="R95" s="23"/>
    </row>
    <row r="96" spans="1:18" s="248" customFormat="1" ht="14.4" x14ac:dyDescent="0.3">
      <c r="A96" s="23"/>
      <c r="B96" s="28"/>
      <c r="C96" s="29"/>
      <c r="D96" s="23"/>
      <c r="E96" s="23"/>
      <c r="F96" s="23"/>
      <c r="G96" s="23"/>
      <c r="H96" s="23"/>
      <c r="I96" s="23"/>
      <c r="J96" s="23"/>
      <c r="K96" s="23"/>
      <c r="L96" s="23"/>
      <c r="M96" s="23"/>
      <c r="O96" s="23"/>
      <c r="P96" s="23"/>
      <c r="Q96" s="23"/>
      <c r="R96" s="23"/>
    </row>
    <row r="97" spans="1:18" s="248" customFormat="1" ht="14.4" x14ac:dyDescent="0.25">
      <c r="A97" s="322" t="s">
        <v>381</v>
      </c>
      <c r="B97" s="323"/>
      <c r="C97" s="323"/>
      <c r="D97" s="323"/>
      <c r="E97" s="323"/>
      <c r="F97" s="323"/>
      <c r="G97" s="323"/>
      <c r="H97" s="323"/>
      <c r="I97" s="324"/>
      <c r="J97" s="117">
        <v>0</v>
      </c>
      <c r="K97" s="112" t="s">
        <v>24</v>
      </c>
      <c r="L97" s="112"/>
      <c r="M97" s="81"/>
      <c r="O97" s="23"/>
      <c r="P97" s="23"/>
      <c r="Q97" s="23"/>
      <c r="R97" s="23"/>
    </row>
    <row r="98" spans="1:18" s="248" customFormat="1" ht="14.4" x14ac:dyDescent="0.25">
      <c r="A98" s="316" t="s">
        <v>382</v>
      </c>
      <c r="B98" s="317"/>
      <c r="C98" s="317"/>
      <c r="D98" s="317"/>
      <c r="E98" s="317"/>
      <c r="F98" s="317"/>
      <c r="G98" s="317"/>
      <c r="H98" s="317"/>
      <c r="I98" s="318"/>
      <c r="J98" s="114">
        <f>J99-J97</f>
        <v>28.42</v>
      </c>
      <c r="K98" s="115" t="s">
        <v>24</v>
      </c>
      <c r="L98" s="110"/>
      <c r="M98" s="111"/>
      <c r="O98" s="23"/>
      <c r="P98" s="23"/>
      <c r="Q98" s="23"/>
      <c r="R98" s="23"/>
    </row>
    <row r="99" spans="1:18" s="248" customFormat="1" ht="14.4" x14ac:dyDescent="0.25">
      <c r="A99" s="319" t="s">
        <v>383</v>
      </c>
      <c r="B99" s="320"/>
      <c r="C99" s="320"/>
      <c r="D99" s="320"/>
      <c r="E99" s="320"/>
      <c r="F99" s="320"/>
      <c r="G99" s="320"/>
      <c r="H99" s="320"/>
      <c r="I99" s="321"/>
      <c r="J99" s="107">
        <f>J95</f>
        <v>28.42</v>
      </c>
      <c r="K99" s="108" t="s">
        <v>24</v>
      </c>
      <c r="L99" s="113"/>
      <c r="M99" s="109"/>
      <c r="O99" s="23"/>
      <c r="P99" s="23"/>
      <c r="Q99" s="23"/>
      <c r="R99" s="23"/>
    </row>
    <row r="100" spans="1:18" s="248" customFormat="1" ht="14.4" x14ac:dyDescent="0.25">
      <c r="A100" s="199"/>
      <c r="B100" s="199"/>
      <c r="C100" s="199"/>
      <c r="D100" s="199"/>
      <c r="E100" s="199"/>
      <c r="F100" s="199"/>
      <c r="G100" s="199"/>
      <c r="H100" s="199"/>
      <c r="I100" s="199"/>
      <c r="J100" s="200"/>
      <c r="K100" s="201"/>
      <c r="L100" s="128"/>
      <c r="M100" s="77"/>
      <c r="O100" s="23"/>
      <c r="P100" s="23"/>
      <c r="Q100" s="23"/>
      <c r="R100" s="23"/>
    </row>
    <row r="101" spans="1:18" s="248" customFormat="1" ht="15" customHeight="1" x14ac:dyDescent="0.25">
      <c r="A101" s="359" t="s">
        <v>444</v>
      </c>
      <c r="B101" s="360"/>
      <c r="C101" s="360"/>
      <c r="D101" s="360"/>
      <c r="E101" s="360"/>
      <c r="F101" s="360"/>
      <c r="G101" s="360"/>
      <c r="H101" s="360"/>
      <c r="I101" s="360"/>
      <c r="J101" s="360"/>
      <c r="K101" s="360"/>
      <c r="L101" s="360"/>
      <c r="M101" s="361"/>
      <c r="O101" s="23"/>
      <c r="P101" s="23"/>
      <c r="Q101" s="23"/>
      <c r="R101" s="23"/>
    </row>
    <row r="102" spans="1:18" s="248" customFormat="1" ht="14.4" x14ac:dyDescent="0.25">
      <c r="A102" s="199"/>
      <c r="B102" s="199"/>
      <c r="C102" s="199"/>
      <c r="D102" s="199"/>
      <c r="E102" s="199"/>
      <c r="F102" s="199"/>
      <c r="G102" s="199"/>
      <c r="H102" s="199"/>
      <c r="I102" s="199"/>
      <c r="J102" s="200"/>
      <c r="K102" s="201"/>
      <c r="L102" s="128"/>
      <c r="M102" s="77"/>
      <c r="O102" s="23"/>
      <c r="P102" s="23"/>
      <c r="Q102" s="23"/>
      <c r="R102" s="23"/>
    </row>
    <row r="103" spans="1:18" s="248" customFormat="1" ht="14.4" x14ac:dyDescent="0.25">
      <c r="A103" s="69" t="s">
        <v>321</v>
      </c>
      <c r="B103" s="335" t="s">
        <v>322</v>
      </c>
      <c r="C103" s="336"/>
      <c r="D103" s="333" t="s">
        <v>392</v>
      </c>
      <c r="E103" s="334"/>
      <c r="F103" s="333" t="s">
        <v>325</v>
      </c>
      <c r="G103" s="334"/>
      <c r="H103" s="199"/>
      <c r="I103" s="199"/>
      <c r="J103" s="200"/>
      <c r="K103" s="201"/>
      <c r="L103" s="128"/>
      <c r="M103" s="77"/>
      <c r="O103" s="23"/>
      <c r="P103" s="23"/>
      <c r="Q103" s="23"/>
      <c r="R103" s="23"/>
    </row>
    <row r="104" spans="1:18" s="248" customFormat="1" ht="14.4" x14ac:dyDescent="0.25">
      <c r="A104" s="69" t="s">
        <v>429</v>
      </c>
      <c r="B104" s="74">
        <v>1.56</v>
      </c>
      <c r="C104" s="71" t="s">
        <v>326</v>
      </c>
      <c r="D104" s="92">
        <v>1</v>
      </c>
      <c r="E104" s="71" t="s">
        <v>393</v>
      </c>
      <c r="F104" s="92">
        <f t="shared" ref="F104:F105" si="2">D104*B104</f>
        <v>1.56</v>
      </c>
      <c r="G104" s="71" t="s">
        <v>24</v>
      </c>
      <c r="H104" s="199"/>
      <c r="I104" s="199"/>
      <c r="J104" s="200"/>
      <c r="K104" s="201"/>
      <c r="L104" s="128"/>
      <c r="M104" s="77"/>
      <c r="O104" s="23"/>
      <c r="P104" s="23"/>
      <c r="Q104" s="23"/>
      <c r="R104" s="23"/>
    </row>
    <row r="105" spans="1:18" s="248" customFormat="1" ht="14.4" x14ac:dyDescent="0.25">
      <c r="A105" s="69" t="s">
        <v>424</v>
      </c>
      <c r="B105" s="74">
        <v>2.0499999999999998</v>
      </c>
      <c r="C105" s="71" t="s">
        <v>326</v>
      </c>
      <c r="D105" s="92">
        <v>1</v>
      </c>
      <c r="E105" s="71" t="s">
        <v>393</v>
      </c>
      <c r="F105" s="92">
        <f t="shared" si="2"/>
        <v>2.0499999999999998</v>
      </c>
      <c r="G105" s="71" t="s">
        <v>24</v>
      </c>
      <c r="H105" s="199"/>
      <c r="I105" s="199"/>
      <c r="J105" s="200"/>
      <c r="K105" s="201"/>
      <c r="L105" s="128"/>
      <c r="M105" s="77"/>
      <c r="O105" s="23"/>
      <c r="P105" s="23"/>
      <c r="Q105" s="23"/>
      <c r="R105" s="23"/>
    </row>
    <row r="106" spans="1:18" s="248" customFormat="1" ht="14.4" x14ac:dyDescent="0.25">
      <c r="A106" s="199"/>
      <c r="B106" s="199"/>
      <c r="C106" s="199"/>
      <c r="D106" s="199"/>
      <c r="E106" s="199"/>
      <c r="F106" s="199"/>
      <c r="G106" s="199"/>
      <c r="H106" s="199"/>
      <c r="I106" s="199"/>
      <c r="J106" s="200"/>
      <c r="K106" s="201"/>
      <c r="L106" s="128"/>
      <c r="M106" s="77"/>
      <c r="O106" s="23"/>
      <c r="P106" s="23"/>
      <c r="Q106" s="23"/>
      <c r="R106" s="23"/>
    </row>
    <row r="107" spans="1:18" s="248" customFormat="1" ht="14.4" x14ac:dyDescent="0.25">
      <c r="A107" s="325" t="s">
        <v>380</v>
      </c>
      <c r="B107" s="326"/>
      <c r="C107" s="326"/>
      <c r="D107" s="326"/>
      <c r="E107" s="326"/>
      <c r="F107" s="326"/>
      <c r="G107" s="326"/>
      <c r="H107" s="326"/>
      <c r="I107" s="327"/>
      <c r="J107" s="105">
        <f>SUM(F104:F105)</f>
        <v>3.61</v>
      </c>
      <c r="K107" s="106" t="s">
        <v>24</v>
      </c>
      <c r="L107" s="23"/>
      <c r="M107" s="23"/>
      <c r="O107" s="23"/>
      <c r="P107" s="23"/>
      <c r="Q107" s="23"/>
      <c r="R107" s="23"/>
    </row>
    <row r="108" spans="1:18" s="248" customFormat="1" ht="14.4" x14ac:dyDescent="0.3">
      <c r="A108" s="23"/>
      <c r="B108" s="28"/>
      <c r="C108" s="29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O108" s="23"/>
      <c r="P108" s="23"/>
      <c r="Q108" s="23"/>
      <c r="R108" s="23"/>
    </row>
    <row r="109" spans="1:18" s="248" customFormat="1" ht="14.4" x14ac:dyDescent="0.25">
      <c r="A109" s="322" t="s">
        <v>381</v>
      </c>
      <c r="B109" s="323"/>
      <c r="C109" s="323"/>
      <c r="D109" s="323"/>
      <c r="E109" s="323"/>
      <c r="F109" s="323"/>
      <c r="G109" s="323"/>
      <c r="H109" s="323"/>
      <c r="I109" s="324"/>
      <c r="J109" s="117">
        <v>0</v>
      </c>
      <c r="K109" s="112" t="s">
        <v>24</v>
      </c>
      <c r="L109" s="112"/>
      <c r="M109" s="81"/>
      <c r="O109" s="23"/>
      <c r="P109" s="23"/>
      <c r="Q109" s="23"/>
      <c r="R109" s="23"/>
    </row>
    <row r="110" spans="1:18" s="248" customFormat="1" ht="14.4" x14ac:dyDescent="0.25">
      <c r="A110" s="316" t="s">
        <v>382</v>
      </c>
      <c r="B110" s="317"/>
      <c r="C110" s="317"/>
      <c r="D110" s="317"/>
      <c r="E110" s="317"/>
      <c r="F110" s="317"/>
      <c r="G110" s="317"/>
      <c r="H110" s="317"/>
      <c r="I110" s="318"/>
      <c r="J110" s="114">
        <f>J111-J109</f>
        <v>3.61</v>
      </c>
      <c r="K110" s="115" t="s">
        <v>24</v>
      </c>
      <c r="L110" s="110"/>
      <c r="M110" s="111"/>
      <c r="O110" s="23"/>
      <c r="P110" s="23"/>
      <c r="Q110" s="23"/>
      <c r="R110" s="23"/>
    </row>
    <row r="111" spans="1:18" s="248" customFormat="1" ht="14.4" x14ac:dyDescent="0.25">
      <c r="A111" s="319" t="s">
        <v>383</v>
      </c>
      <c r="B111" s="320"/>
      <c r="C111" s="320"/>
      <c r="D111" s="320"/>
      <c r="E111" s="320"/>
      <c r="F111" s="320"/>
      <c r="G111" s="320"/>
      <c r="H111" s="320"/>
      <c r="I111" s="321"/>
      <c r="J111" s="107">
        <f>J107</f>
        <v>3.61</v>
      </c>
      <c r="K111" s="108" t="s">
        <v>24</v>
      </c>
      <c r="L111" s="113"/>
      <c r="M111" s="109"/>
      <c r="O111" s="23"/>
      <c r="P111" s="23"/>
      <c r="Q111" s="23"/>
      <c r="R111" s="23"/>
    </row>
    <row r="112" spans="1:18" s="248" customFormat="1" ht="14.4" x14ac:dyDescent="0.25">
      <c r="A112" s="199"/>
      <c r="B112" s="199"/>
      <c r="C112" s="199"/>
      <c r="D112" s="199"/>
      <c r="E112" s="199"/>
      <c r="F112" s="199"/>
      <c r="G112" s="199"/>
      <c r="H112" s="199"/>
      <c r="I112" s="199"/>
      <c r="J112" s="200"/>
      <c r="K112" s="201"/>
      <c r="L112" s="128"/>
      <c r="M112" s="77"/>
      <c r="O112" s="23"/>
      <c r="P112" s="23"/>
      <c r="Q112" s="23"/>
      <c r="R112" s="23"/>
    </row>
    <row r="113" spans="1:18" s="145" customFormat="1" ht="15" customHeight="1" x14ac:dyDescent="0.25">
      <c r="A113" s="359" t="s">
        <v>397</v>
      </c>
      <c r="B113" s="360"/>
      <c r="C113" s="360"/>
      <c r="D113" s="360"/>
      <c r="E113" s="360"/>
      <c r="F113" s="360"/>
      <c r="G113" s="360"/>
      <c r="H113" s="360"/>
      <c r="I113" s="360"/>
      <c r="J113" s="360"/>
      <c r="K113" s="360"/>
      <c r="L113" s="360"/>
      <c r="M113" s="361"/>
      <c r="O113" s="23"/>
      <c r="P113" s="23"/>
      <c r="Q113" s="23"/>
      <c r="R113" s="23"/>
    </row>
    <row r="114" spans="1:18" s="145" customFormat="1" ht="14.4" x14ac:dyDescent="0.25">
      <c r="A114" s="199"/>
      <c r="B114" s="199"/>
      <c r="C114" s="199"/>
      <c r="D114" s="199"/>
      <c r="E114" s="199"/>
      <c r="F114" s="199"/>
      <c r="G114" s="199"/>
      <c r="H114" s="199"/>
      <c r="I114" s="199"/>
      <c r="J114" s="200"/>
      <c r="K114" s="201"/>
      <c r="L114" s="128"/>
      <c r="M114" s="77"/>
      <c r="O114" s="23"/>
      <c r="P114" s="23"/>
      <c r="Q114" s="23"/>
      <c r="R114" s="23"/>
    </row>
    <row r="115" spans="1:18" s="145" customFormat="1" ht="14.4" x14ac:dyDescent="0.25">
      <c r="A115" s="69" t="s">
        <v>446</v>
      </c>
      <c r="B115" s="335" t="s">
        <v>322</v>
      </c>
      <c r="C115" s="336"/>
      <c r="D115" s="333" t="s">
        <v>392</v>
      </c>
      <c r="E115" s="334"/>
      <c r="F115" s="333" t="s">
        <v>325</v>
      </c>
      <c r="G115" s="334"/>
      <c r="H115" s="199"/>
      <c r="I115" s="199"/>
      <c r="J115" s="200"/>
      <c r="K115" s="201"/>
      <c r="L115" s="128"/>
      <c r="M115" s="77"/>
      <c r="O115" s="23"/>
      <c r="P115" s="23"/>
      <c r="Q115" s="23"/>
      <c r="R115" s="23"/>
    </row>
    <row r="116" spans="1:18" s="145" customFormat="1" ht="14.4" x14ac:dyDescent="0.25">
      <c r="A116" s="69" t="s">
        <v>394</v>
      </c>
      <c r="B116" s="74">
        <v>1.3</v>
      </c>
      <c r="C116" s="71" t="s">
        <v>326</v>
      </c>
      <c r="D116" s="92">
        <v>1</v>
      </c>
      <c r="E116" s="71" t="s">
        <v>393</v>
      </c>
      <c r="F116" s="92">
        <f t="shared" ref="F116:F118" si="3">D116*B116</f>
        <v>1.3</v>
      </c>
      <c r="G116" s="71" t="s">
        <v>24</v>
      </c>
      <c r="H116" s="199"/>
      <c r="I116" s="199"/>
      <c r="J116" s="200"/>
      <c r="K116" s="201"/>
      <c r="L116" s="128"/>
      <c r="M116" s="77"/>
      <c r="O116" s="23"/>
      <c r="P116" s="23"/>
      <c r="Q116" s="23"/>
      <c r="R116" s="23"/>
    </row>
    <row r="117" spans="1:18" s="145" customFormat="1" ht="14.4" x14ac:dyDescent="0.25">
      <c r="A117" s="69" t="s">
        <v>395</v>
      </c>
      <c r="B117" s="74">
        <v>0.95</v>
      </c>
      <c r="C117" s="71" t="s">
        <v>326</v>
      </c>
      <c r="D117" s="92">
        <v>1</v>
      </c>
      <c r="E117" s="71" t="s">
        <v>393</v>
      </c>
      <c r="F117" s="92">
        <f t="shared" si="3"/>
        <v>0.95</v>
      </c>
      <c r="G117" s="71" t="s">
        <v>24</v>
      </c>
      <c r="H117" s="199"/>
      <c r="I117" s="199"/>
      <c r="J117" s="200"/>
      <c r="K117" s="201"/>
      <c r="L117" s="128"/>
      <c r="M117" s="77"/>
      <c r="O117" s="23"/>
      <c r="P117" s="23"/>
      <c r="Q117" s="23"/>
      <c r="R117" s="23"/>
    </row>
    <row r="118" spans="1:18" s="145" customFormat="1" ht="14.4" x14ac:dyDescent="0.25">
      <c r="A118" s="69" t="s">
        <v>396</v>
      </c>
      <c r="B118" s="74">
        <v>1</v>
      </c>
      <c r="C118" s="71" t="s">
        <v>326</v>
      </c>
      <c r="D118" s="92">
        <v>1</v>
      </c>
      <c r="E118" s="71" t="s">
        <v>393</v>
      </c>
      <c r="F118" s="92">
        <f t="shared" si="3"/>
        <v>1</v>
      </c>
      <c r="G118" s="71" t="s">
        <v>24</v>
      </c>
      <c r="H118" s="199"/>
      <c r="I118" s="199"/>
      <c r="J118" s="200"/>
      <c r="K118" s="201"/>
      <c r="L118" s="128"/>
      <c r="M118" s="77"/>
      <c r="O118" s="23"/>
      <c r="P118" s="23"/>
      <c r="Q118" s="23"/>
      <c r="R118" s="23"/>
    </row>
    <row r="119" spans="1:18" s="145" customFormat="1" ht="14.4" x14ac:dyDescent="0.25">
      <c r="A119" s="199"/>
      <c r="B119" s="199"/>
      <c r="C119" s="199"/>
      <c r="D119" s="199"/>
      <c r="E119" s="199"/>
      <c r="F119" s="199"/>
      <c r="G119" s="199"/>
      <c r="H119" s="199"/>
      <c r="I119" s="199"/>
      <c r="J119" s="200"/>
      <c r="K119" s="201"/>
      <c r="L119" s="128"/>
      <c r="M119" s="77"/>
      <c r="O119" s="23"/>
      <c r="P119" s="23"/>
      <c r="Q119" s="23"/>
      <c r="R119" s="23"/>
    </row>
    <row r="120" spans="1:18" s="145" customFormat="1" ht="14.4" x14ac:dyDescent="0.25">
      <c r="A120" s="325" t="s">
        <v>380</v>
      </c>
      <c r="B120" s="326"/>
      <c r="C120" s="326"/>
      <c r="D120" s="326"/>
      <c r="E120" s="326"/>
      <c r="F120" s="326"/>
      <c r="G120" s="326"/>
      <c r="H120" s="326"/>
      <c r="I120" s="327"/>
      <c r="J120" s="105">
        <f>SUM(F116:F118)</f>
        <v>3.25</v>
      </c>
      <c r="K120" s="106" t="s">
        <v>24</v>
      </c>
      <c r="L120" s="23"/>
      <c r="M120" s="23"/>
      <c r="O120" s="23"/>
      <c r="P120" s="23"/>
      <c r="Q120" s="23"/>
      <c r="R120" s="23"/>
    </row>
    <row r="121" spans="1:18" s="145" customFormat="1" ht="14.4" x14ac:dyDescent="0.3">
      <c r="A121" s="23"/>
      <c r="B121" s="28"/>
      <c r="C121" s="29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O121" s="23"/>
      <c r="P121" s="23"/>
      <c r="Q121" s="23"/>
      <c r="R121" s="23"/>
    </row>
    <row r="122" spans="1:18" s="145" customFormat="1" ht="14.4" x14ac:dyDescent="0.25">
      <c r="A122" s="322" t="s">
        <v>381</v>
      </c>
      <c r="B122" s="323"/>
      <c r="C122" s="323"/>
      <c r="D122" s="323"/>
      <c r="E122" s="323"/>
      <c r="F122" s="323"/>
      <c r="G122" s="323"/>
      <c r="H122" s="323"/>
      <c r="I122" s="324"/>
      <c r="J122" s="117">
        <v>0</v>
      </c>
      <c r="K122" s="112" t="s">
        <v>24</v>
      </c>
      <c r="L122" s="112"/>
      <c r="M122" s="81"/>
      <c r="O122" s="23"/>
      <c r="P122" s="23"/>
      <c r="Q122" s="23"/>
      <c r="R122" s="23"/>
    </row>
    <row r="123" spans="1:18" s="145" customFormat="1" ht="14.4" x14ac:dyDescent="0.25">
      <c r="A123" s="316" t="s">
        <v>382</v>
      </c>
      <c r="B123" s="317"/>
      <c r="C123" s="317"/>
      <c r="D123" s="317"/>
      <c r="E123" s="317"/>
      <c r="F123" s="317"/>
      <c r="G123" s="317"/>
      <c r="H123" s="317"/>
      <c r="I123" s="318"/>
      <c r="J123" s="114">
        <f>J124-J122</f>
        <v>3.25</v>
      </c>
      <c r="K123" s="115" t="s">
        <v>24</v>
      </c>
      <c r="L123" s="110"/>
      <c r="M123" s="111"/>
      <c r="O123" s="23"/>
      <c r="P123" s="23"/>
      <c r="Q123" s="23"/>
      <c r="R123" s="23"/>
    </row>
    <row r="124" spans="1:18" s="145" customFormat="1" ht="14.4" x14ac:dyDescent="0.25">
      <c r="A124" s="319" t="s">
        <v>383</v>
      </c>
      <c r="B124" s="320"/>
      <c r="C124" s="320"/>
      <c r="D124" s="320"/>
      <c r="E124" s="320"/>
      <c r="F124" s="320"/>
      <c r="G124" s="320"/>
      <c r="H124" s="320"/>
      <c r="I124" s="321"/>
      <c r="J124" s="107">
        <f>J120</f>
        <v>3.25</v>
      </c>
      <c r="K124" s="108" t="s">
        <v>24</v>
      </c>
      <c r="L124" s="113"/>
      <c r="M124" s="109"/>
      <c r="O124" s="23"/>
      <c r="P124" s="23"/>
      <c r="Q124" s="23"/>
      <c r="R124" s="23"/>
    </row>
    <row r="125" spans="1:18" s="145" customFormat="1" x14ac:dyDescent="0.25">
      <c r="A125" s="203"/>
      <c r="B125" s="204"/>
      <c r="C125" s="198"/>
      <c r="D125" s="92"/>
      <c r="E125" s="198"/>
      <c r="F125" s="92"/>
      <c r="G125" s="198"/>
      <c r="H125" s="23"/>
      <c r="I125" s="23"/>
      <c r="J125" s="23"/>
      <c r="K125" s="23"/>
      <c r="L125" s="23"/>
      <c r="M125" s="23"/>
      <c r="O125" s="23"/>
      <c r="P125" s="23"/>
      <c r="Q125" s="23"/>
      <c r="R125" s="23"/>
    </row>
    <row r="126" spans="1:18" s="248" customFormat="1" ht="14.4" x14ac:dyDescent="0.3">
      <c r="A126" s="330" t="s">
        <v>445</v>
      </c>
      <c r="B126" s="331"/>
      <c r="C126" s="331"/>
      <c r="D126" s="331"/>
      <c r="E126" s="331"/>
      <c r="F126" s="331"/>
      <c r="G126" s="331"/>
      <c r="H126" s="331"/>
      <c r="I126" s="331"/>
      <c r="J126" s="331"/>
      <c r="K126" s="331"/>
      <c r="L126" s="331"/>
      <c r="M126" s="332"/>
      <c r="O126" s="23"/>
      <c r="P126" s="23"/>
      <c r="Q126" s="23"/>
      <c r="R126" s="23"/>
    </row>
    <row r="127" spans="1:18" s="248" customFormat="1" ht="14.4" x14ac:dyDescent="0.25">
      <c r="A127" s="199"/>
      <c r="B127" s="199"/>
      <c r="C127" s="199"/>
      <c r="D127" s="199"/>
      <c r="E127" s="199"/>
      <c r="F127" s="199"/>
      <c r="G127" s="199"/>
      <c r="H127" s="199"/>
      <c r="I127" s="199"/>
      <c r="J127" s="200"/>
      <c r="K127" s="201"/>
      <c r="L127" s="128"/>
      <c r="M127" s="77"/>
      <c r="O127" s="23"/>
      <c r="P127" s="23"/>
      <c r="Q127" s="23"/>
      <c r="R127" s="23"/>
    </row>
    <row r="128" spans="1:18" s="248" customFormat="1" ht="14.4" x14ac:dyDescent="0.25">
      <c r="A128" s="69" t="s">
        <v>446</v>
      </c>
      <c r="B128" s="335" t="s">
        <v>322</v>
      </c>
      <c r="C128" s="336"/>
      <c r="D128" s="333" t="s">
        <v>392</v>
      </c>
      <c r="E128" s="334"/>
      <c r="F128" s="333" t="s">
        <v>325</v>
      </c>
      <c r="G128" s="334"/>
      <c r="H128" s="199"/>
      <c r="I128" s="199"/>
      <c r="J128" s="200"/>
      <c r="K128" s="201"/>
      <c r="L128" s="128"/>
      <c r="M128" s="77"/>
      <c r="O128" s="23"/>
      <c r="P128" s="23"/>
      <c r="Q128" s="23"/>
      <c r="R128" s="23"/>
    </row>
    <row r="129" spans="1:18" s="248" customFormat="1" ht="14.4" x14ac:dyDescent="0.25">
      <c r="A129" s="69" t="s">
        <v>394</v>
      </c>
      <c r="B129" s="74">
        <v>1.6</v>
      </c>
      <c r="C129" s="71" t="s">
        <v>326</v>
      </c>
      <c r="D129" s="92">
        <v>7</v>
      </c>
      <c r="E129" s="71" t="s">
        <v>393</v>
      </c>
      <c r="F129" s="92">
        <f>D129*B129</f>
        <v>11.200000000000001</v>
      </c>
      <c r="G129" s="71" t="s">
        <v>24</v>
      </c>
      <c r="H129" s="199"/>
      <c r="I129" s="199"/>
      <c r="J129" s="200"/>
      <c r="K129" s="201"/>
      <c r="L129" s="128"/>
      <c r="M129" s="77"/>
      <c r="O129" s="23"/>
      <c r="P129" s="23"/>
      <c r="Q129" s="23"/>
      <c r="R129" s="23"/>
    </row>
    <row r="130" spans="1:18" s="248" customFormat="1" ht="14.4" x14ac:dyDescent="0.25">
      <c r="A130" s="69" t="s">
        <v>421</v>
      </c>
      <c r="B130" s="74">
        <v>2.8</v>
      </c>
      <c r="C130" s="71" t="s">
        <v>326</v>
      </c>
      <c r="D130" s="92">
        <v>10</v>
      </c>
      <c r="E130" s="71" t="s">
        <v>393</v>
      </c>
      <c r="F130" s="92">
        <f t="shared" ref="F130:F131" si="4">D130*B130</f>
        <v>28</v>
      </c>
      <c r="G130" s="71" t="s">
        <v>24</v>
      </c>
      <c r="H130" s="199"/>
      <c r="I130" s="199"/>
      <c r="J130" s="200"/>
      <c r="K130" s="201"/>
      <c r="L130" s="128"/>
      <c r="M130" s="77"/>
      <c r="O130" s="23"/>
      <c r="P130" s="23"/>
      <c r="Q130" s="23"/>
      <c r="R130" s="23"/>
    </row>
    <row r="131" spans="1:18" s="248" customFormat="1" ht="14.4" x14ac:dyDescent="0.25">
      <c r="A131" s="69" t="s">
        <v>422</v>
      </c>
      <c r="B131" s="74">
        <v>2</v>
      </c>
      <c r="C131" s="71" t="s">
        <v>326</v>
      </c>
      <c r="D131" s="92">
        <v>1</v>
      </c>
      <c r="E131" s="71" t="s">
        <v>393</v>
      </c>
      <c r="F131" s="92">
        <f t="shared" si="4"/>
        <v>2</v>
      </c>
      <c r="G131" s="71" t="s">
        <v>24</v>
      </c>
      <c r="H131" s="199"/>
      <c r="I131" s="199"/>
      <c r="J131" s="200"/>
      <c r="K131" s="201"/>
      <c r="L131" s="128"/>
      <c r="M131" s="77"/>
      <c r="O131" s="23"/>
      <c r="P131" s="23"/>
      <c r="Q131" s="23"/>
      <c r="R131" s="23"/>
    </row>
    <row r="132" spans="1:18" s="248" customFormat="1" x14ac:dyDescent="0.25">
      <c r="A132" s="202"/>
      <c r="B132" s="91"/>
      <c r="C132" s="76"/>
      <c r="D132" s="78"/>
      <c r="E132" s="76"/>
      <c r="F132" s="78"/>
      <c r="G132" s="76"/>
      <c r="H132" s="23"/>
      <c r="I132" s="23"/>
      <c r="J132" s="23"/>
      <c r="K132" s="23"/>
      <c r="L132" s="23"/>
      <c r="M132" s="23"/>
      <c r="O132" s="23"/>
      <c r="P132" s="23"/>
      <c r="Q132" s="23"/>
      <c r="R132" s="23"/>
    </row>
    <row r="133" spans="1:18" s="248" customFormat="1" ht="14.4" x14ac:dyDescent="0.25">
      <c r="A133" s="325" t="s">
        <v>380</v>
      </c>
      <c r="B133" s="326"/>
      <c r="C133" s="326"/>
      <c r="D133" s="326"/>
      <c r="E133" s="326"/>
      <c r="F133" s="326"/>
      <c r="G133" s="326"/>
      <c r="H133" s="326"/>
      <c r="I133" s="327"/>
      <c r="J133" s="105">
        <f>SUM(F129:F131)</f>
        <v>41.2</v>
      </c>
      <c r="K133" s="106" t="s">
        <v>24</v>
      </c>
      <c r="L133" s="23"/>
      <c r="M133" s="23"/>
      <c r="O133" s="23"/>
      <c r="P133" s="23"/>
      <c r="Q133" s="23"/>
      <c r="R133" s="23"/>
    </row>
    <row r="134" spans="1:18" s="248" customFormat="1" ht="14.4" x14ac:dyDescent="0.3">
      <c r="A134" s="23"/>
      <c r="B134" s="28"/>
      <c r="C134" s="29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O134" s="23"/>
      <c r="P134" s="23"/>
      <c r="Q134" s="23"/>
      <c r="R134" s="23"/>
    </row>
    <row r="135" spans="1:18" s="248" customFormat="1" ht="14.4" x14ac:dyDescent="0.25">
      <c r="A135" s="322" t="s">
        <v>381</v>
      </c>
      <c r="B135" s="323"/>
      <c r="C135" s="323"/>
      <c r="D135" s="323"/>
      <c r="E135" s="323"/>
      <c r="F135" s="323"/>
      <c r="G135" s="323"/>
      <c r="H135" s="323"/>
      <c r="I135" s="324"/>
      <c r="J135" s="117">
        <v>1</v>
      </c>
      <c r="K135" s="112" t="s">
        <v>24</v>
      </c>
      <c r="L135" s="112"/>
      <c r="M135" s="81"/>
      <c r="O135" s="23"/>
      <c r="P135" s="23"/>
      <c r="Q135" s="23"/>
      <c r="R135" s="23"/>
    </row>
    <row r="136" spans="1:18" s="248" customFormat="1" ht="14.4" x14ac:dyDescent="0.25">
      <c r="A136" s="316" t="s">
        <v>382</v>
      </c>
      <c r="B136" s="317"/>
      <c r="C136" s="317"/>
      <c r="D136" s="317"/>
      <c r="E136" s="317"/>
      <c r="F136" s="317"/>
      <c r="G136" s="317"/>
      <c r="H136" s="317"/>
      <c r="I136" s="318"/>
      <c r="J136" s="114">
        <f>J133</f>
        <v>41.2</v>
      </c>
      <c r="K136" s="115" t="s">
        <v>24</v>
      </c>
      <c r="L136" s="110"/>
      <c r="M136" s="111"/>
      <c r="O136" s="23"/>
      <c r="P136" s="23"/>
      <c r="Q136" s="23"/>
      <c r="R136" s="23"/>
    </row>
    <row r="137" spans="1:18" s="248" customFormat="1" ht="14.4" x14ac:dyDescent="0.25">
      <c r="A137" s="319" t="s">
        <v>383</v>
      </c>
      <c r="B137" s="320"/>
      <c r="C137" s="320"/>
      <c r="D137" s="320"/>
      <c r="E137" s="320"/>
      <c r="F137" s="320"/>
      <c r="G137" s="320"/>
      <c r="H137" s="320"/>
      <c r="I137" s="321"/>
      <c r="J137" s="107">
        <f>SUM(J135:J136)</f>
        <v>42.2</v>
      </c>
      <c r="K137" s="108" t="s">
        <v>24</v>
      </c>
      <c r="L137" s="113"/>
      <c r="M137" s="109"/>
      <c r="O137" s="23"/>
      <c r="P137" s="23"/>
      <c r="Q137" s="23"/>
      <c r="R137" s="23"/>
    </row>
    <row r="138" spans="1:18" s="248" customFormat="1" x14ac:dyDescent="0.25">
      <c r="A138" s="203"/>
      <c r="B138" s="204"/>
      <c r="C138" s="198"/>
      <c r="D138" s="92"/>
      <c r="E138" s="198"/>
      <c r="F138" s="92"/>
      <c r="G138" s="198"/>
      <c r="H138" s="23"/>
      <c r="I138" s="23"/>
      <c r="J138" s="23"/>
      <c r="K138" s="23"/>
      <c r="L138" s="23"/>
      <c r="M138" s="23"/>
      <c r="O138" s="23"/>
      <c r="P138" s="23"/>
      <c r="Q138" s="23"/>
      <c r="R138" s="23"/>
    </row>
    <row r="139" spans="1:18" s="22" customFormat="1" ht="14.4" x14ac:dyDescent="0.3">
      <c r="A139" s="314" t="s">
        <v>337</v>
      </c>
      <c r="B139" s="315"/>
      <c r="C139" s="315"/>
      <c r="D139" s="315"/>
      <c r="E139" s="315"/>
      <c r="F139" s="315"/>
      <c r="G139" s="315"/>
      <c r="H139" s="315"/>
      <c r="I139" s="315"/>
      <c r="J139" s="315"/>
      <c r="K139" s="315"/>
      <c r="L139" s="315"/>
      <c r="M139" s="315"/>
      <c r="O139" s="23"/>
      <c r="P139" s="23"/>
      <c r="Q139" s="23"/>
      <c r="R139" s="23"/>
    </row>
    <row r="141" spans="1:18" s="22" customFormat="1" ht="31.5" customHeight="1" x14ac:dyDescent="0.3">
      <c r="A141" s="330" t="s">
        <v>338</v>
      </c>
      <c r="B141" s="331"/>
      <c r="C141" s="331"/>
      <c r="D141" s="331"/>
      <c r="E141" s="331"/>
      <c r="F141" s="331"/>
      <c r="G141" s="331"/>
      <c r="H141" s="331"/>
      <c r="I141" s="331"/>
      <c r="J141" s="331"/>
      <c r="K141" s="331"/>
      <c r="L141" s="331"/>
      <c r="M141" s="332"/>
      <c r="O141" s="23"/>
      <c r="P141" s="23"/>
      <c r="Q141" s="23"/>
      <c r="R141" s="23"/>
    </row>
    <row r="142" spans="1:18" s="22" customFormat="1" ht="5.4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O142" s="23"/>
      <c r="P142" s="23"/>
      <c r="Q142" s="23"/>
      <c r="R142" s="23"/>
    </row>
    <row r="143" spans="1:18" s="22" customFormat="1" x14ac:dyDescent="0.25">
      <c r="A143" s="23"/>
      <c r="B143" s="333" t="s">
        <v>339</v>
      </c>
      <c r="C143" s="334"/>
      <c r="D143" s="333" t="s">
        <v>324</v>
      </c>
      <c r="E143" s="334"/>
      <c r="F143" s="333" t="s">
        <v>340</v>
      </c>
      <c r="G143" s="334"/>
      <c r="H143" s="333" t="s">
        <v>325</v>
      </c>
      <c r="I143" s="334"/>
      <c r="J143" s="23"/>
      <c r="K143" s="23"/>
      <c r="L143" s="23"/>
      <c r="M143" s="23"/>
      <c r="O143" s="23"/>
      <c r="P143" s="23"/>
      <c r="Q143" s="23"/>
      <c r="R143" s="23"/>
    </row>
    <row r="144" spans="1:18" x14ac:dyDescent="0.25">
      <c r="A144" s="207" t="s">
        <v>398</v>
      </c>
      <c r="B144" s="210">
        <v>9.3843999999999994</v>
      </c>
      <c r="C144" s="82" t="s">
        <v>326</v>
      </c>
      <c r="D144" s="209">
        <v>5.15</v>
      </c>
      <c r="E144" s="82" t="s">
        <v>326</v>
      </c>
      <c r="F144" s="209">
        <v>2</v>
      </c>
      <c r="G144" s="82" t="s">
        <v>327</v>
      </c>
      <c r="H144" s="73">
        <f>B144*D144*F144</f>
        <v>96.659319999999994</v>
      </c>
      <c r="I144" s="82" t="s">
        <v>9</v>
      </c>
    </row>
    <row r="145" spans="1:14" x14ac:dyDescent="0.25">
      <c r="A145" s="207" t="s">
        <v>399</v>
      </c>
      <c r="B145" s="210">
        <v>16.594999999999999</v>
      </c>
      <c r="C145" s="82" t="s">
        <v>326</v>
      </c>
      <c r="D145" s="209">
        <v>7.05</v>
      </c>
      <c r="E145" s="82" t="s">
        <v>326</v>
      </c>
      <c r="F145" s="209">
        <v>1</v>
      </c>
      <c r="G145" s="82" t="s">
        <v>327</v>
      </c>
      <c r="H145" s="73">
        <f t="shared" ref="H145:H169" si="5">B145*D145*F145</f>
        <v>116.99474999999998</v>
      </c>
      <c r="I145" s="82" t="s">
        <v>9</v>
      </c>
      <c r="N145" s="205"/>
    </row>
    <row r="146" spans="1:14" x14ac:dyDescent="0.25">
      <c r="A146" s="207" t="s">
        <v>400</v>
      </c>
      <c r="B146" s="210">
        <v>2.9197000000000002</v>
      </c>
      <c r="C146" s="82" t="s">
        <v>326</v>
      </c>
      <c r="D146" s="209">
        <v>4.0999999999999996</v>
      </c>
      <c r="E146" s="82" t="s">
        <v>326</v>
      </c>
      <c r="F146" s="209">
        <v>1</v>
      </c>
      <c r="G146" s="82" t="s">
        <v>327</v>
      </c>
      <c r="H146" s="73">
        <f t="shared" si="5"/>
        <v>11.97077</v>
      </c>
      <c r="I146" s="82" t="s">
        <v>9</v>
      </c>
      <c r="N146" s="205"/>
    </row>
    <row r="147" spans="1:14" x14ac:dyDescent="0.25">
      <c r="A147" s="207" t="s">
        <v>401</v>
      </c>
      <c r="B147" s="210">
        <v>83.991100000000003</v>
      </c>
      <c r="C147" s="82" t="s">
        <v>326</v>
      </c>
      <c r="D147" s="209">
        <v>4.5</v>
      </c>
      <c r="E147" s="82" t="s">
        <v>326</v>
      </c>
      <c r="F147" s="209">
        <v>1</v>
      </c>
      <c r="G147" s="82" t="s">
        <v>327</v>
      </c>
      <c r="H147" s="73">
        <f t="shared" si="5"/>
        <v>377.95994999999999</v>
      </c>
      <c r="I147" s="82" t="s">
        <v>9</v>
      </c>
      <c r="N147" s="205"/>
    </row>
    <row r="148" spans="1:14" x14ac:dyDescent="0.25">
      <c r="A148" s="207" t="s">
        <v>402</v>
      </c>
      <c r="B148" s="210">
        <v>6.0865999999999998</v>
      </c>
      <c r="C148" s="82" t="s">
        <v>326</v>
      </c>
      <c r="D148" s="209">
        <v>2.8</v>
      </c>
      <c r="E148" s="82" t="s">
        <v>326</v>
      </c>
      <c r="F148" s="209">
        <v>1</v>
      </c>
      <c r="G148" s="82" t="s">
        <v>327</v>
      </c>
      <c r="H148" s="73">
        <f t="shared" si="5"/>
        <v>17.042479999999998</v>
      </c>
      <c r="I148" s="82" t="s">
        <v>9</v>
      </c>
      <c r="N148" s="205"/>
    </row>
    <row r="149" spans="1:14" x14ac:dyDescent="0.25">
      <c r="A149" s="207" t="s">
        <v>403</v>
      </c>
      <c r="B149" s="210">
        <v>5.3387000000000002</v>
      </c>
      <c r="C149" s="82" t="s">
        <v>326</v>
      </c>
      <c r="D149" s="209">
        <v>2.8</v>
      </c>
      <c r="E149" s="82" t="s">
        <v>326</v>
      </c>
      <c r="F149" s="209">
        <v>1</v>
      </c>
      <c r="G149" s="82" t="s">
        <v>327</v>
      </c>
      <c r="H149" s="73">
        <f t="shared" si="5"/>
        <v>14.948359999999999</v>
      </c>
      <c r="I149" s="82" t="s">
        <v>9</v>
      </c>
      <c r="N149" s="205"/>
    </row>
    <row r="150" spans="1:14" x14ac:dyDescent="0.25">
      <c r="A150" s="207" t="s">
        <v>404</v>
      </c>
      <c r="B150" s="212">
        <v>2.6196999999999999</v>
      </c>
      <c r="C150" s="211" t="s">
        <v>326</v>
      </c>
      <c r="D150" s="213">
        <v>2.8</v>
      </c>
      <c r="E150" s="211" t="s">
        <v>326</v>
      </c>
      <c r="F150" s="214">
        <v>1</v>
      </c>
      <c r="G150" s="211" t="s">
        <v>327</v>
      </c>
      <c r="H150" s="73">
        <f t="shared" si="5"/>
        <v>7.3351599999999992</v>
      </c>
      <c r="I150" s="82" t="s">
        <v>9</v>
      </c>
      <c r="N150" s="205"/>
    </row>
    <row r="151" spans="1:14" x14ac:dyDescent="0.25">
      <c r="A151" s="207" t="s">
        <v>405</v>
      </c>
      <c r="B151" s="210">
        <v>7.0857999999999999</v>
      </c>
      <c r="C151" s="82" t="s">
        <v>326</v>
      </c>
      <c r="D151" s="209">
        <v>2.8</v>
      </c>
      <c r="E151" s="82" t="s">
        <v>326</v>
      </c>
      <c r="F151" s="209">
        <v>1</v>
      </c>
      <c r="G151" s="82" t="s">
        <v>327</v>
      </c>
      <c r="H151" s="73">
        <f t="shared" si="5"/>
        <v>19.840239999999998</v>
      </c>
      <c r="I151" s="82" t="s">
        <v>9</v>
      </c>
      <c r="N151" s="205"/>
    </row>
    <row r="152" spans="1:14" x14ac:dyDescent="0.25">
      <c r="A152" s="207" t="s">
        <v>406</v>
      </c>
      <c r="B152" s="212">
        <v>0.99929999999999997</v>
      </c>
      <c r="C152" s="211" t="s">
        <v>326</v>
      </c>
      <c r="D152" s="213">
        <v>2.8</v>
      </c>
      <c r="E152" s="211" t="s">
        <v>326</v>
      </c>
      <c r="F152" s="214">
        <v>1</v>
      </c>
      <c r="G152" s="211" t="s">
        <v>327</v>
      </c>
      <c r="H152" s="73">
        <f t="shared" si="5"/>
        <v>2.7980399999999999</v>
      </c>
      <c r="I152" s="82" t="s">
        <v>9</v>
      </c>
      <c r="N152" s="205"/>
    </row>
    <row r="153" spans="1:14" x14ac:dyDescent="0.25">
      <c r="A153" s="207" t="s">
        <v>407</v>
      </c>
      <c r="B153" s="210">
        <v>3.4921000000000002</v>
      </c>
      <c r="C153" s="82" t="s">
        <v>326</v>
      </c>
      <c r="D153" s="209">
        <v>2.8</v>
      </c>
      <c r="E153" s="82" t="s">
        <v>326</v>
      </c>
      <c r="F153" s="209">
        <v>1</v>
      </c>
      <c r="G153" s="82" t="s">
        <v>327</v>
      </c>
      <c r="H153" s="73">
        <f t="shared" si="5"/>
        <v>9.7778799999999997</v>
      </c>
      <c r="I153" s="82" t="s">
        <v>9</v>
      </c>
      <c r="N153" s="205"/>
    </row>
    <row r="154" spans="1:14" x14ac:dyDescent="0.25">
      <c r="A154" s="207" t="s">
        <v>408</v>
      </c>
      <c r="B154" s="212">
        <v>5.0385999999999997</v>
      </c>
      <c r="C154" s="211" t="s">
        <v>326</v>
      </c>
      <c r="D154" s="213">
        <v>2.8</v>
      </c>
      <c r="E154" s="211" t="s">
        <v>326</v>
      </c>
      <c r="F154" s="214">
        <v>1</v>
      </c>
      <c r="G154" s="211" t="s">
        <v>327</v>
      </c>
      <c r="H154" s="73">
        <f t="shared" si="5"/>
        <v>14.108079999999998</v>
      </c>
      <c r="I154" s="82" t="s">
        <v>9</v>
      </c>
      <c r="N154" s="205"/>
    </row>
    <row r="155" spans="1:14" x14ac:dyDescent="0.25">
      <c r="A155" s="207" t="s">
        <v>409</v>
      </c>
      <c r="B155" s="210">
        <v>12.874599999999999</v>
      </c>
      <c r="C155" s="82" t="s">
        <v>326</v>
      </c>
      <c r="D155" s="209">
        <v>2.8</v>
      </c>
      <c r="E155" s="82" t="s">
        <v>326</v>
      </c>
      <c r="F155" s="209">
        <v>1</v>
      </c>
      <c r="G155" s="82" t="s">
        <v>327</v>
      </c>
      <c r="H155" s="73">
        <f t="shared" si="5"/>
        <v>36.048879999999997</v>
      </c>
      <c r="I155" s="82" t="s">
        <v>9</v>
      </c>
      <c r="N155" s="205"/>
    </row>
    <row r="156" spans="1:14" x14ac:dyDescent="0.25">
      <c r="A156" s="207" t="s">
        <v>410</v>
      </c>
      <c r="B156" s="212">
        <v>1.1979</v>
      </c>
      <c r="C156" s="211" t="s">
        <v>326</v>
      </c>
      <c r="D156" s="213">
        <v>2.8</v>
      </c>
      <c r="E156" s="211" t="s">
        <v>326</v>
      </c>
      <c r="F156" s="214">
        <v>1</v>
      </c>
      <c r="G156" s="211" t="s">
        <v>327</v>
      </c>
      <c r="H156" s="73">
        <f t="shared" si="5"/>
        <v>3.3541199999999995</v>
      </c>
      <c r="I156" s="82" t="s">
        <v>9</v>
      </c>
      <c r="N156" s="205"/>
    </row>
    <row r="157" spans="1:14" x14ac:dyDescent="0.25">
      <c r="A157" s="207" t="s">
        <v>411</v>
      </c>
      <c r="B157" s="210">
        <v>9.9274000000000004</v>
      </c>
      <c r="C157" s="82" t="s">
        <v>326</v>
      </c>
      <c r="D157" s="209">
        <v>2.8</v>
      </c>
      <c r="E157" s="82" t="s">
        <v>326</v>
      </c>
      <c r="F157" s="209">
        <v>1</v>
      </c>
      <c r="G157" s="82" t="s">
        <v>327</v>
      </c>
      <c r="H157" s="73">
        <f t="shared" si="5"/>
        <v>27.796720000000001</v>
      </c>
      <c r="I157" s="82" t="s">
        <v>9</v>
      </c>
      <c r="N157" s="205"/>
    </row>
    <row r="158" spans="1:14" x14ac:dyDescent="0.25">
      <c r="A158" s="207" t="s">
        <v>412</v>
      </c>
      <c r="B158" s="212">
        <v>6.0865999999999998</v>
      </c>
      <c r="C158" s="211" t="s">
        <v>326</v>
      </c>
      <c r="D158" s="213">
        <v>2.8</v>
      </c>
      <c r="E158" s="211" t="s">
        <v>326</v>
      </c>
      <c r="F158" s="214">
        <v>1</v>
      </c>
      <c r="G158" s="211" t="s">
        <v>327</v>
      </c>
      <c r="H158" s="73">
        <f t="shared" si="5"/>
        <v>17.042479999999998</v>
      </c>
      <c r="I158" s="82" t="s">
        <v>9</v>
      </c>
      <c r="N158" s="205"/>
    </row>
    <row r="159" spans="1:14" x14ac:dyDescent="0.25">
      <c r="A159" s="207" t="s">
        <v>413</v>
      </c>
      <c r="B159" s="210">
        <v>3.4922</v>
      </c>
      <c r="C159" s="82" t="s">
        <v>326</v>
      </c>
      <c r="D159" s="209">
        <v>2.8</v>
      </c>
      <c r="E159" s="82" t="s">
        <v>326</v>
      </c>
      <c r="F159" s="209">
        <v>1</v>
      </c>
      <c r="G159" s="82" t="s">
        <v>327</v>
      </c>
      <c r="H159" s="73">
        <f t="shared" si="5"/>
        <v>9.7781599999999997</v>
      </c>
      <c r="I159" s="82" t="s">
        <v>9</v>
      </c>
      <c r="N159" s="205"/>
    </row>
    <row r="160" spans="1:14" x14ac:dyDescent="0.25">
      <c r="A160" s="207" t="s">
        <v>414</v>
      </c>
      <c r="B160" s="212">
        <v>3.0444</v>
      </c>
      <c r="C160" s="211" t="s">
        <v>326</v>
      </c>
      <c r="D160" s="213">
        <v>2.8</v>
      </c>
      <c r="E160" s="211" t="s">
        <v>326</v>
      </c>
      <c r="F160" s="214">
        <v>1</v>
      </c>
      <c r="G160" s="211" t="s">
        <v>327</v>
      </c>
      <c r="H160" s="73">
        <f t="shared" si="5"/>
        <v>8.5243199999999995</v>
      </c>
      <c r="I160" s="82" t="s">
        <v>9</v>
      </c>
      <c r="N160" s="205"/>
    </row>
    <row r="161" spans="1:14" x14ac:dyDescent="0.25">
      <c r="A161" s="207" t="s">
        <v>406</v>
      </c>
      <c r="B161" s="210">
        <v>0.99929999999999997</v>
      </c>
      <c r="C161" s="82" t="s">
        <v>326</v>
      </c>
      <c r="D161" s="209">
        <v>2.8</v>
      </c>
      <c r="E161" s="82" t="s">
        <v>326</v>
      </c>
      <c r="F161" s="209">
        <v>1</v>
      </c>
      <c r="G161" s="82" t="s">
        <v>327</v>
      </c>
      <c r="H161" s="73">
        <f t="shared" si="5"/>
        <v>2.7980399999999999</v>
      </c>
      <c r="I161" s="82" t="s">
        <v>9</v>
      </c>
      <c r="N161" s="205"/>
    </row>
    <row r="162" spans="1:14" x14ac:dyDescent="0.25">
      <c r="A162" s="207" t="s">
        <v>415</v>
      </c>
      <c r="B162" s="212">
        <v>4.9922000000000004</v>
      </c>
      <c r="C162" s="211" t="s">
        <v>326</v>
      </c>
      <c r="D162" s="213">
        <v>2.8</v>
      </c>
      <c r="E162" s="211" t="s">
        <v>326</v>
      </c>
      <c r="F162" s="214">
        <v>1</v>
      </c>
      <c r="G162" s="211" t="s">
        <v>327</v>
      </c>
      <c r="H162" s="73">
        <f t="shared" si="5"/>
        <v>13.978160000000001</v>
      </c>
      <c r="I162" s="82" t="s">
        <v>9</v>
      </c>
      <c r="N162" s="205"/>
    </row>
    <row r="163" spans="1:14" x14ac:dyDescent="0.25">
      <c r="A163" s="207" t="s">
        <v>416</v>
      </c>
      <c r="B163" s="210">
        <v>4.99</v>
      </c>
      <c r="C163" s="82" t="s">
        <v>326</v>
      </c>
      <c r="D163" s="209">
        <v>2.8</v>
      </c>
      <c r="E163" s="82" t="s">
        <v>326</v>
      </c>
      <c r="F163" s="209">
        <v>1</v>
      </c>
      <c r="G163" s="82" t="s">
        <v>327</v>
      </c>
      <c r="H163" s="73">
        <f t="shared" si="5"/>
        <v>13.972</v>
      </c>
      <c r="I163" s="82" t="s">
        <v>9</v>
      </c>
      <c r="N163" s="205"/>
    </row>
    <row r="164" spans="1:14" x14ac:dyDescent="0.25">
      <c r="A164" s="207" t="s">
        <v>417</v>
      </c>
      <c r="B164" s="212">
        <v>4.8422000000000001</v>
      </c>
      <c r="C164" s="211" t="s">
        <v>326</v>
      </c>
      <c r="D164" s="213">
        <v>2.8</v>
      </c>
      <c r="E164" s="211" t="s">
        <v>326</v>
      </c>
      <c r="F164" s="214">
        <v>1</v>
      </c>
      <c r="G164" s="211" t="s">
        <v>327</v>
      </c>
      <c r="H164" s="73">
        <f t="shared" si="5"/>
        <v>13.558159999999999</v>
      </c>
      <c r="I164" s="82" t="s">
        <v>9</v>
      </c>
      <c r="N164" s="205"/>
    </row>
    <row r="165" spans="1:14" x14ac:dyDescent="0.25">
      <c r="A165" s="207" t="s">
        <v>418</v>
      </c>
      <c r="B165" s="210">
        <v>1.3476999999999999</v>
      </c>
      <c r="C165" s="82" t="s">
        <v>326</v>
      </c>
      <c r="D165" s="209">
        <v>2.8</v>
      </c>
      <c r="E165" s="82" t="s">
        <v>326</v>
      </c>
      <c r="F165" s="209">
        <v>1</v>
      </c>
      <c r="G165" s="82" t="s">
        <v>327</v>
      </c>
      <c r="H165" s="73">
        <f t="shared" si="5"/>
        <v>3.7735599999999994</v>
      </c>
      <c r="I165" s="82" t="s">
        <v>9</v>
      </c>
      <c r="N165" s="205"/>
    </row>
    <row r="166" spans="1:14" x14ac:dyDescent="0.25">
      <c r="A166" s="207" t="s">
        <v>418</v>
      </c>
      <c r="B166" s="212">
        <v>1.3476999999999999</v>
      </c>
      <c r="C166" s="211" t="s">
        <v>326</v>
      </c>
      <c r="D166" s="213">
        <v>2.8</v>
      </c>
      <c r="E166" s="211" t="s">
        <v>326</v>
      </c>
      <c r="F166" s="214">
        <v>1</v>
      </c>
      <c r="G166" s="211" t="s">
        <v>327</v>
      </c>
      <c r="H166" s="73">
        <f t="shared" si="5"/>
        <v>3.7735599999999994</v>
      </c>
      <c r="I166" s="82" t="s">
        <v>9</v>
      </c>
      <c r="N166" s="205"/>
    </row>
    <row r="167" spans="1:14" x14ac:dyDescent="0.25">
      <c r="A167" s="207" t="s">
        <v>418</v>
      </c>
      <c r="B167" s="210">
        <v>1.2992999999999999</v>
      </c>
      <c r="C167" s="82" t="s">
        <v>326</v>
      </c>
      <c r="D167" s="209">
        <v>2.8</v>
      </c>
      <c r="E167" s="82" t="s">
        <v>326</v>
      </c>
      <c r="F167" s="209">
        <v>1</v>
      </c>
      <c r="G167" s="82" t="s">
        <v>327</v>
      </c>
      <c r="H167" s="73">
        <f t="shared" si="5"/>
        <v>3.6380399999999993</v>
      </c>
      <c r="I167" s="82" t="s">
        <v>9</v>
      </c>
      <c r="N167" s="205"/>
    </row>
    <row r="168" spans="1:14" x14ac:dyDescent="0.25">
      <c r="A168" s="207" t="s">
        <v>407</v>
      </c>
      <c r="B168" s="212">
        <v>1.2992999999999999</v>
      </c>
      <c r="C168" s="211" t="s">
        <v>326</v>
      </c>
      <c r="D168" s="213">
        <v>2.8</v>
      </c>
      <c r="E168" s="211" t="s">
        <v>326</v>
      </c>
      <c r="F168" s="214">
        <v>1</v>
      </c>
      <c r="G168" s="211" t="s">
        <v>327</v>
      </c>
      <c r="H168" s="73">
        <f t="shared" si="5"/>
        <v>3.6380399999999993</v>
      </c>
      <c r="I168" s="82" t="s">
        <v>9</v>
      </c>
      <c r="N168" s="205"/>
    </row>
    <row r="169" spans="1:14" x14ac:dyDescent="0.25">
      <c r="A169" s="207" t="s">
        <v>419</v>
      </c>
      <c r="B169" s="210">
        <v>5.9269999999999996</v>
      </c>
      <c r="C169" s="82" t="s">
        <v>326</v>
      </c>
      <c r="D169" s="209">
        <v>2.8</v>
      </c>
      <c r="E169" s="82" t="s">
        <v>326</v>
      </c>
      <c r="F169" s="209">
        <v>1</v>
      </c>
      <c r="G169" s="82" t="s">
        <v>327</v>
      </c>
      <c r="H169" s="73">
        <f t="shared" si="5"/>
        <v>16.595599999999997</v>
      </c>
      <c r="I169" s="82" t="s">
        <v>9</v>
      </c>
      <c r="N169" s="205"/>
    </row>
    <row r="170" spans="1:14" x14ac:dyDescent="0.25">
      <c r="A170" s="207" t="s">
        <v>420</v>
      </c>
      <c r="B170" s="210">
        <v>1.4979</v>
      </c>
      <c r="C170" s="82" t="s">
        <v>326</v>
      </c>
      <c r="D170" s="209">
        <v>2.8</v>
      </c>
      <c r="E170" s="82" t="s">
        <v>326</v>
      </c>
      <c r="F170" s="209">
        <v>1</v>
      </c>
      <c r="G170" s="82" t="s">
        <v>327</v>
      </c>
      <c r="H170" s="255">
        <f>B170*D170*F170</f>
        <v>4.1941199999999998</v>
      </c>
      <c r="I170" s="221" t="s">
        <v>9</v>
      </c>
      <c r="N170" s="205"/>
    </row>
    <row r="171" spans="1:14" x14ac:dyDescent="0.25">
      <c r="A171" s="216" t="s">
        <v>447</v>
      </c>
      <c r="B171" s="254">
        <v>10.78</v>
      </c>
      <c r="C171" s="82" t="s">
        <v>326</v>
      </c>
      <c r="D171" s="251">
        <v>2</v>
      </c>
      <c r="E171" s="82" t="s">
        <v>326</v>
      </c>
      <c r="F171" s="251">
        <v>1</v>
      </c>
      <c r="G171" s="73" t="s">
        <v>327</v>
      </c>
      <c r="H171" s="80">
        <f>B171*D171*F171</f>
        <v>21.56</v>
      </c>
      <c r="I171" s="82" t="s">
        <v>9</v>
      </c>
      <c r="N171" s="248"/>
    </row>
    <row r="172" spans="1:14" x14ac:dyDescent="0.25">
      <c r="A172" s="207" t="s">
        <v>341</v>
      </c>
      <c r="B172" s="210">
        <v>85.2</v>
      </c>
      <c r="C172" s="82" t="s">
        <v>326</v>
      </c>
      <c r="D172" s="209">
        <v>2</v>
      </c>
      <c r="E172" s="82" t="s">
        <v>326</v>
      </c>
      <c r="F172" s="209">
        <v>1</v>
      </c>
      <c r="G172" s="82" t="s">
        <v>327</v>
      </c>
      <c r="H172" s="92">
        <f>B172*D172*F172</f>
        <v>170.4</v>
      </c>
      <c r="I172" s="253" t="s">
        <v>9</v>
      </c>
      <c r="N172" s="248"/>
    </row>
    <row r="173" spans="1:14" x14ac:dyDescent="0.25">
      <c r="A173" s="215" t="s">
        <v>342</v>
      </c>
      <c r="B173" s="83">
        <f>SUM(H144:H172)</f>
        <v>1063.8589899999999</v>
      </c>
      <c r="C173" s="84" t="s">
        <v>9</v>
      </c>
    </row>
    <row r="175" spans="1:14" x14ac:dyDescent="0.25">
      <c r="B175" s="368" t="s">
        <v>339</v>
      </c>
      <c r="C175" s="369"/>
      <c r="D175" s="368" t="s">
        <v>323</v>
      </c>
      <c r="E175" s="369"/>
      <c r="F175" s="368" t="s">
        <v>340</v>
      </c>
      <c r="G175" s="369"/>
      <c r="H175" s="333" t="s">
        <v>325</v>
      </c>
      <c r="I175" s="334"/>
    </row>
    <row r="176" spans="1:14" x14ac:dyDescent="0.25">
      <c r="A176" s="207" t="s">
        <v>394</v>
      </c>
      <c r="B176" s="209">
        <v>1</v>
      </c>
      <c r="C176" s="81" t="s">
        <v>326</v>
      </c>
      <c r="D176" s="209">
        <v>0.8</v>
      </c>
      <c r="E176" s="81" t="s">
        <v>326</v>
      </c>
      <c r="F176" s="209">
        <v>8</v>
      </c>
      <c r="G176" s="81" t="s">
        <v>327</v>
      </c>
      <c r="H176" s="73">
        <f t="shared" ref="H176:H196" si="6">B176*D176*F176</f>
        <v>6.4</v>
      </c>
      <c r="I176" s="81" t="s">
        <v>9</v>
      </c>
    </row>
    <row r="177" spans="1:14" x14ac:dyDescent="0.25">
      <c r="A177" s="217" t="s">
        <v>421</v>
      </c>
      <c r="B177" s="218">
        <v>2</v>
      </c>
      <c r="C177" s="208" t="s">
        <v>326</v>
      </c>
      <c r="D177" s="219">
        <v>0.8</v>
      </c>
      <c r="E177" s="208" t="s">
        <v>326</v>
      </c>
      <c r="F177" s="220">
        <v>10</v>
      </c>
      <c r="G177" s="208" t="s">
        <v>327</v>
      </c>
      <c r="H177" s="73">
        <f t="shared" si="6"/>
        <v>16</v>
      </c>
      <c r="I177" s="81" t="s">
        <v>9</v>
      </c>
      <c r="N177" s="145"/>
    </row>
    <row r="178" spans="1:14" x14ac:dyDescent="0.25">
      <c r="A178" s="207" t="s">
        <v>422</v>
      </c>
      <c r="B178" s="209">
        <v>2</v>
      </c>
      <c r="C178" s="81" t="s">
        <v>326</v>
      </c>
      <c r="D178" s="209">
        <v>2.2000000000000002</v>
      </c>
      <c r="E178" s="81" t="s">
        <v>326</v>
      </c>
      <c r="F178" s="209">
        <v>1</v>
      </c>
      <c r="G178" s="81" t="s">
        <v>327</v>
      </c>
      <c r="H178" s="73">
        <f t="shared" si="6"/>
        <v>4.4000000000000004</v>
      </c>
      <c r="I178" s="81" t="s">
        <v>9</v>
      </c>
      <c r="N178" s="205"/>
    </row>
    <row r="179" spans="1:14" x14ac:dyDescent="0.25">
      <c r="A179" s="217" t="s">
        <v>395</v>
      </c>
      <c r="B179" s="218">
        <v>0.95</v>
      </c>
      <c r="C179" s="208" t="s">
        <v>326</v>
      </c>
      <c r="D179" s="219">
        <v>0.8</v>
      </c>
      <c r="E179" s="208" t="s">
        <v>326</v>
      </c>
      <c r="F179" s="220">
        <v>1</v>
      </c>
      <c r="G179" s="208" t="s">
        <v>327</v>
      </c>
      <c r="H179" s="73">
        <f t="shared" si="6"/>
        <v>0.76</v>
      </c>
      <c r="I179" s="81" t="s">
        <v>9</v>
      </c>
      <c r="N179" s="205"/>
    </row>
    <row r="180" spans="1:14" x14ac:dyDescent="0.25">
      <c r="A180" s="207" t="s">
        <v>396</v>
      </c>
      <c r="B180" s="209">
        <v>1</v>
      </c>
      <c r="C180" s="81" t="s">
        <v>326</v>
      </c>
      <c r="D180" s="209">
        <v>0.4</v>
      </c>
      <c r="E180" s="81" t="s">
        <v>326</v>
      </c>
      <c r="F180" s="209">
        <v>1</v>
      </c>
      <c r="G180" s="81" t="s">
        <v>327</v>
      </c>
      <c r="H180" s="73">
        <f t="shared" si="6"/>
        <v>0.4</v>
      </c>
      <c r="I180" s="81" t="s">
        <v>9</v>
      </c>
      <c r="N180" s="205"/>
    </row>
    <row r="181" spans="1:14" x14ac:dyDescent="0.25">
      <c r="A181" s="217" t="s">
        <v>423</v>
      </c>
      <c r="B181" s="218">
        <v>1</v>
      </c>
      <c r="C181" s="208" t="s">
        <v>326</v>
      </c>
      <c r="D181" s="219">
        <v>0.4</v>
      </c>
      <c r="E181" s="208" t="s">
        <v>326</v>
      </c>
      <c r="F181" s="220">
        <v>4</v>
      </c>
      <c r="G181" s="208" t="s">
        <v>327</v>
      </c>
      <c r="H181" s="73">
        <f t="shared" si="6"/>
        <v>1.6</v>
      </c>
      <c r="I181" s="81" t="s">
        <v>9</v>
      </c>
      <c r="N181" s="205"/>
    </row>
    <row r="182" spans="1:14" x14ac:dyDescent="0.25">
      <c r="A182" s="207" t="s">
        <v>424</v>
      </c>
      <c r="B182" s="209">
        <v>4.4000000000000004</v>
      </c>
      <c r="C182" s="81" t="s">
        <v>326</v>
      </c>
      <c r="D182" s="209">
        <v>3.3</v>
      </c>
      <c r="E182" s="81" t="s">
        <v>326</v>
      </c>
      <c r="F182" s="209">
        <v>1</v>
      </c>
      <c r="G182" s="81" t="s">
        <v>327</v>
      </c>
      <c r="H182" s="73">
        <f t="shared" si="6"/>
        <v>14.52</v>
      </c>
      <c r="I182" s="81" t="s">
        <v>9</v>
      </c>
      <c r="N182" s="205"/>
    </row>
    <row r="183" spans="1:14" x14ac:dyDescent="0.25">
      <c r="A183" s="217" t="s">
        <v>424</v>
      </c>
      <c r="B183" s="218">
        <v>1.9</v>
      </c>
      <c r="C183" s="208" t="s">
        <v>326</v>
      </c>
      <c r="D183" s="219">
        <v>2.1</v>
      </c>
      <c r="E183" s="208" t="s">
        <v>326</v>
      </c>
      <c r="F183" s="220">
        <v>1</v>
      </c>
      <c r="G183" s="208" t="s">
        <v>327</v>
      </c>
      <c r="H183" s="73">
        <f t="shared" si="6"/>
        <v>3.9899999999999998</v>
      </c>
      <c r="I183" s="81" t="s">
        <v>9</v>
      </c>
      <c r="N183" s="205"/>
    </row>
    <row r="184" spans="1:14" x14ac:dyDescent="0.25">
      <c r="A184" s="207" t="s">
        <v>425</v>
      </c>
      <c r="B184" s="209">
        <v>0.8</v>
      </c>
      <c r="C184" s="81" t="s">
        <v>326</v>
      </c>
      <c r="D184" s="209">
        <v>2.1</v>
      </c>
      <c r="E184" s="81" t="s">
        <v>326</v>
      </c>
      <c r="F184" s="209">
        <v>6</v>
      </c>
      <c r="G184" s="81" t="s">
        <v>327</v>
      </c>
      <c r="H184" s="73">
        <f t="shared" si="6"/>
        <v>10.080000000000002</v>
      </c>
      <c r="I184" s="81" t="s">
        <v>9</v>
      </c>
      <c r="N184" s="205"/>
    </row>
    <row r="185" spans="1:14" x14ac:dyDescent="0.25">
      <c r="A185" s="217" t="s">
        <v>426</v>
      </c>
      <c r="B185" s="218">
        <v>0.9</v>
      </c>
      <c r="C185" s="208" t="s">
        <v>326</v>
      </c>
      <c r="D185" s="219">
        <v>2.1</v>
      </c>
      <c r="E185" s="208" t="s">
        <v>326</v>
      </c>
      <c r="F185" s="220">
        <v>12</v>
      </c>
      <c r="G185" s="208" t="s">
        <v>327</v>
      </c>
      <c r="H185" s="73">
        <f t="shared" si="6"/>
        <v>22.68</v>
      </c>
      <c r="I185" s="81" t="s">
        <v>9</v>
      </c>
      <c r="N185" s="205"/>
    </row>
    <row r="186" spans="1:14" x14ac:dyDescent="0.25">
      <c r="A186" s="207" t="s">
        <v>427</v>
      </c>
      <c r="B186" s="209">
        <v>0.9</v>
      </c>
      <c r="C186" s="81" t="s">
        <v>326</v>
      </c>
      <c r="D186" s="209">
        <v>2.1</v>
      </c>
      <c r="E186" s="81" t="s">
        <v>326</v>
      </c>
      <c r="F186" s="209">
        <v>2</v>
      </c>
      <c r="G186" s="81" t="s">
        <v>327</v>
      </c>
      <c r="H186" s="73">
        <f t="shared" si="6"/>
        <v>3.7800000000000002</v>
      </c>
      <c r="I186" s="81" t="s">
        <v>9</v>
      </c>
      <c r="N186" s="205"/>
    </row>
    <row r="187" spans="1:14" x14ac:dyDescent="0.25">
      <c r="A187" s="217" t="s">
        <v>428</v>
      </c>
      <c r="B187" s="218">
        <v>1</v>
      </c>
      <c r="C187" s="208" t="s">
        <v>326</v>
      </c>
      <c r="D187" s="219">
        <v>2.1</v>
      </c>
      <c r="E187" s="208" t="s">
        <v>326</v>
      </c>
      <c r="F187" s="220">
        <v>1</v>
      </c>
      <c r="G187" s="208" t="s">
        <v>327</v>
      </c>
      <c r="H187" s="73">
        <f t="shared" si="6"/>
        <v>2.1</v>
      </c>
      <c r="I187" s="81" t="s">
        <v>9</v>
      </c>
      <c r="N187" s="205"/>
    </row>
    <row r="188" spans="1:14" x14ac:dyDescent="0.25">
      <c r="A188" s="207" t="s">
        <v>429</v>
      </c>
      <c r="B188" s="209">
        <v>1.2</v>
      </c>
      <c r="C188" s="81" t="s">
        <v>326</v>
      </c>
      <c r="D188" s="209">
        <v>2.1</v>
      </c>
      <c r="E188" s="81" t="s">
        <v>326</v>
      </c>
      <c r="F188" s="209">
        <v>1</v>
      </c>
      <c r="G188" s="81" t="s">
        <v>327</v>
      </c>
      <c r="H188" s="73">
        <f t="shared" si="6"/>
        <v>2.52</v>
      </c>
      <c r="I188" s="81" t="s">
        <v>9</v>
      </c>
      <c r="N188" s="205"/>
    </row>
    <row r="189" spans="1:14" x14ac:dyDescent="0.25">
      <c r="A189" s="217" t="s">
        <v>430</v>
      </c>
      <c r="B189" s="218">
        <v>1.2</v>
      </c>
      <c r="C189" s="208" t="s">
        <v>326</v>
      </c>
      <c r="D189" s="219">
        <v>2.1</v>
      </c>
      <c r="E189" s="208" t="s">
        <v>326</v>
      </c>
      <c r="F189" s="220">
        <v>2</v>
      </c>
      <c r="G189" s="208" t="s">
        <v>327</v>
      </c>
      <c r="H189" s="73">
        <f t="shared" si="6"/>
        <v>5.04</v>
      </c>
      <c r="I189" s="81" t="s">
        <v>9</v>
      </c>
      <c r="N189" s="205"/>
    </row>
    <row r="190" spans="1:14" x14ac:dyDescent="0.25">
      <c r="A190" s="207" t="s">
        <v>431</v>
      </c>
      <c r="B190" s="209">
        <v>1.1000000000000001</v>
      </c>
      <c r="C190" s="81" t="s">
        <v>326</v>
      </c>
      <c r="D190" s="209">
        <v>1.7</v>
      </c>
      <c r="E190" s="81" t="s">
        <v>326</v>
      </c>
      <c r="F190" s="209">
        <v>1</v>
      </c>
      <c r="G190" s="81" t="s">
        <v>327</v>
      </c>
      <c r="H190" s="73">
        <f t="shared" si="6"/>
        <v>1.87</v>
      </c>
      <c r="I190" s="81" t="s">
        <v>9</v>
      </c>
      <c r="N190" s="205"/>
    </row>
    <row r="191" spans="1:14" x14ac:dyDescent="0.25">
      <c r="A191" s="217" t="s">
        <v>432</v>
      </c>
      <c r="B191" s="218">
        <v>0.6</v>
      </c>
      <c r="C191" s="208" t="s">
        <v>326</v>
      </c>
      <c r="D191" s="219">
        <v>1</v>
      </c>
      <c r="E191" s="208" t="s">
        <v>326</v>
      </c>
      <c r="F191" s="220">
        <v>2</v>
      </c>
      <c r="G191" s="208" t="s">
        <v>327</v>
      </c>
      <c r="H191" s="73">
        <f t="shared" si="6"/>
        <v>1.2</v>
      </c>
      <c r="I191" s="81" t="s">
        <v>9</v>
      </c>
      <c r="N191" s="205"/>
    </row>
    <row r="192" spans="1:14" x14ac:dyDescent="0.25">
      <c r="A192" s="207" t="s">
        <v>433</v>
      </c>
      <c r="B192" s="209">
        <v>0.55000000000000004</v>
      </c>
      <c r="C192" s="81" t="s">
        <v>326</v>
      </c>
      <c r="D192" s="209">
        <v>2.1</v>
      </c>
      <c r="E192" s="81" t="s">
        <v>326</v>
      </c>
      <c r="F192" s="209">
        <v>2</v>
      </c>
      <c r="G192" s="81" t="s">
        <v>327</v>
      </c>
      <c r="H192" s="73">
        <f t="shared" si="6"/>
        <v>2.3100000000000005</v>
      </c>
      <c r="I192" s="81" t="s">
        <v>9</v>
      </c>
      <c r="N192" s="205"/>
    </row>
    <row r="193" spans="1:18" x14ac:dyDescent="0.25">
      <c r="A193" s="217" t="s">
        <v>434</v>
      </c>
      <c r="B193" s="218">
        <v>1.1000000000000001</v>
      </c>
      <c r="C193" s="208" t="s">
        <v>326</v>
      </c>
      <c r="D193" s="219">
        <v>2.1</v>
      </c>
      <c r="E193" s="208" t="s">
        <v>326</v>
      </c>
      <c r="F193" s="220">
        <v>1</v>
      </c>
      <c r="G193" s="208" t="s">
        <v>327</v>
      </c>
      <c r="H193" s="73">
        <f t="shared" si="6"/>
        <v>2.3100000000000005</v>
      </c>
      <c r="I193" s="81" t="s">
        <v>9</v>
      </c>
      <c r="N193" s="205"/>
    </row>
    <row r="194" spans="1:18" x14ac:dyDescent="0.25">
      <c r="A194" s="207" t="s">
        <v>321</v>
      </c>
      <c r="B194" s="209">
        <v>317.4384</v>
      </c>
      <c r="C194" s="81" t="s">
        <v>326</v>
      </c>
      <c r="D194" s="209">
        <v>0.2</v>
      </c>
      <c r="E194" s="81" t="s">
        <v>326</v>
      </c>
      <c r="F194" s="209">
        <v>1</v>
      </c>
      <c r="G194" s="81" t="s">
        <v>327</v>
      </c>
      <c r="H194" s="73">
        <f t="shared" si="6"/>
        <v>63.487680000000005</v>
      </c>
      <c r="I194" s="81" t="s">
        <v>9</v>
      </c>
      <c r="N194" s="205"/>
    </row>
    <row r="195" spans="1:18" x14ac:dyDescent="0.25">
      <c r="A195" s="239" t="s">
        <v>336</v>
      </c>
      <c r="B195" s="251">
        <v>2</v>
      </c>
      <c r="C195" s="252" t="s">
        <v>326</v>
      </c>
      <c r="D195" s="251">
        <v>0.25</v>
      </c>
      <c r="E195" s="252" t="s">
        <v>326</v>
      </c>
      <c r="F195" s="251">
        <v>28</v>
      </c>
      <c r="G195" s="252" t="s">
        <v>327</v>
      </c>
      <c r="H195" s="78">
        <f t="shared" si="6"/>
        <v>14</v>
      </c>
      <c r="I195" s="252" t="s">
        <v>9</v>
      </c>
      <c r="N195" s="248"/>
    </row>
    <row r="196" spans="1:18" x14ac:dyDescent="0.25">
      <c r="A196" s="239"/>
      <c r="B196" s="210">
        <v>85.2</v>
      </c>
      <c r="C196" s="81" t="s">
        <v>326</v>
      </c>
      <c r="D196" s="209">
        <v>0.19</v>
      </c>
      <c r="E196" s="81" t="s">
        <v>326</v>
      </c>
      <c r="F196" s="209">
        <v>1</v>
      </c>
      <c r="G196" s="81" t="s">
        <v>327</v>
      </c>
      <c r="H196" s="73">
        <f t="shared" si="6"/>
        <v>16.188000000000002</v>
      </c>
      <c r="I196" s="81" t="s">
        <v>9</v>
      </c>
      <c r="N196" s="248"/>
    </row>
    <row r="197" spans="1:18" x14ac:dyDescent="0.25">
      <c r="A197" s="215" t="s">
        <v>343</v>
      </c>
      <c r="B197" s="83">
        <v>196.04</v>
      </c>
      <c r="C197" s="84" t="s">
        <v>9</v>
      </c>
    </row>
    <row r="199" spans="1:18" ht="15" customHeight="1" x14ac:dyDescent="0.25">
      <c r="A199" s="325" t="s">
        <v>380</v>
      </c>
      <c r="B199" s="326"/>
      <c r="C199" s="326"/>
      <c r="D199" s="326"/>
      <c r="E199" s="326"/>
      <c r="F199" s="326"/>
      <c r="G199" s="326"/>
      <c r="H199" s="326"/>
      <c r="I199" s="327"/>
      <c r="J199" s="105">
        <f>B173-B197</f>
        <v>867.81898999999999</v>
      </c>
      <c r="K199" s="106" t="s">
        <v>9</v>
      </c>
      <c r="N199" s="97"/>
    </row>
    <row r="200" spans="1:18" x14ac:dyDescent="0.25">
      <c r="N200" s="97"/>
    </row>
    <row r="201" spans="1:18" ht="14.4" x14ac:dyDescent="0.25">
      <c r="A201" s="322" t="s">
        <v>381</v>
      </c>
      <c r="B201" s="323"/>
      <c r="C201" s="323"/>
      <c r="D201" s="323"/>
      <c r="E201" s="323"/>
      <c r="F201" s="323"/>
      <c r="G201" s="323"/>
      <c r="H201" s="323"/>
      <c r="I201" s="324"/>
      <c r="J201" s="117">
        <v>584.96</v>
      </c>
      <c r="K201" s="112" t="s">
        <v>9</v>
      </c>
      <c r="L201" s="112"/>
      <c r="M201" s="81"/>
      <c r="N201" s="97"/>
    </row>
    <row r="202" spans="1:18" ht="14.4" x14ac:dyDescent="0.25">
      <c r="A202" s="316" t="s">
        <v>382</v>
      </c>
      <c r="B202" s="317"/>
      <c r="C202" s="317"/>
      <c r="D202" s="317"/>
      <c r="E202" s="317"/>
      <c r="F202" s="317"/>
      <c r="G202" s="317"/>
      <c r="H202" s="317"/>
      <c r="I202" s="318"/>
      <c r="J202" s="114">
        <f>J199-J201</f>
        <v>282.85898999999995</v>
      </c>
      <c r="K202" s="115" t="s">
        <v>9</v>
      </c>
      <c r="L202" s="110"/>
      <c r="M202" s="111"/>
      <c r="N202" s="97"/>
    </row>
    <row r="203" spans="1:18" s="22" customFormat="1" ht="14.4" x14ac:dyDescent="0.25">
      <c r="A203" s="319" t="s">
        <v>383</v>
      </c>
      <c r="B203" s="320"/>
      <c r="C203" s="320"/>
      <c r="D203" s="320"/>
      <c r="E203" s="320"/>
      <c r="F203" s="320"/>
      <c r="G203" s="320"/>
      <c r="H203" s="320"/>
      <c r="I203" s="321"/>
      <c r="J203" s="107">
        <f>SUM(J201:J202)</f>
        <v>867.81898999999999</v>
      </c>
      <c r="K203" s="108" t="s">
        <v>9</v>
      </c>
      <c r="L203" s="113"/>
      <c r="M203" s="109"/>
      <c r="O203" s="23"/>
      <c r="P203" s="23"/>
      <c r="Q203" s="23"/>
      <c r="R203" s="23"/>
    </row>
    <row r="205" spans="1:18" s="22" customFormat="1" ht="14.4" x14ac:dyDescent="0.3">
      <c r="A205" s="314" t="s">
        <v>344</v>
      </c>
      <c r="B205" s="315"/>
      <c r="C205" s="315"/>
      <c r="D205" s="315"/>
      <c r="E205" s="315"/>
      <c r="F205" s="315"/>
      <c r="G205" s="315"/>
      <c r="H205" s="315"/>
      <c r="I205" s="315"/>
      <c r="J205" s="315"/>
      <c r="K205" s="315"/>
      <c r="L205" s="315"/>
      <c r="M205" s="315"/>
      <c r="O205" s="23"/>
      <c r="P205" s="23"/>
      <c r="Q205" s="23"/>
      <c r="R205" s="23"/>
    </row>
    <row r="207" spans="1:18" s="22" customFormat="1" ht="28.5" customHeight="1" x14ac:dyDescent="0.3">
      <c r="A207" s="330" t="s">
        <v>345</v>
      </c>
      <c r="B207" s="331"/>
      <c r="C207" s="331"/>
      <c r="D207" s="331"/>
      <c r="E207" s="331"/>
      <c r="F207" s="331"/>
      <c r="G207" s="331"/>
      <c r="H207" s="331"/>
      <c r="I207" s="331"/>
      <c r="J207" s="331"/>
      <c r="K207" s="331"/>
      <c r="L207" s="331"/>
      <c r="M207" s="332"/>
      <c r="O207" s="23"/>
      <c r="P207" s="23"/>
      <c r="Q207" s="23"/>
      <c r="R207" s="23"/>
    </row>
    <row r="209" spans="1:18" s="22" customFormat="1" x14ac:dyDescent="0.25">
      <c r="A209" s="23" t="s">
        <v>346</v>
      </c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O209" s="23"/>
      <c r="P209" s="23"/>
      <c r="Q209" s="23"/>
      <c r="R209" s="23"/>
    </row>
    <row r="211" spans="1:18" s="22" customFormat="1" x14ac:dyDescent="0.25">
      <c r="A211" s="23"/>
      <c r="B211" s="333" t="s">
        <v>339</v>
      </c>
      <c r="C211" s="334"/>
      <c r="D211" s="333" t="s">
        <v>324</v>
      </c>
      <c r="E211" s="334"/>
      <c r="F211" s="333" t="s">
        <v>340</v>
      </c>
      <c r="G211" s="334"/>
      <c r="H211" s="366" t="s">
        <v>325</v>
      </c>
      <c r="I211" s="366"/>
      <c r="J211" s="23"/>
      <c r="K211" s="23"/>
      <c r="L211" s="23"/>
      <c r="M211" s="23"/>
      <c r="O211" s="23"/>
      <c r="P211" s="23"/>
      <c r="Q211" s="23"/>
      <c r="R211" s="23"/>
    </row>
    <row r="212" spans="1:18" x14ac:dyDescent="0.25">
      <c r="A212" s="216" t="s">
        <v>398</v>
      </c>
      <c r="B212" s="224">
        <v>9.3843999999999994</v>
      </c>
      <c r="C212" s="221" t="s">
        <v>326</v>
      </c>
      <c r="D212" s="225">
        <f>2.8</f>
        <v>2.8</v>
      </c>
      <c r="E212" s="221" t="s">
        <v>326</v>
      </c>
      <c r="F212" s="226">
        <v>2</v>
      </c>
      <c r="G212" s="221" t="s">
        <v>327</v>
      </c>
      <c r="H212" s="223">
        <f t="shared" ref="H212:H240" si="7">B212*D212*F212</f>
        <v>52.552639999999997</v>
      </c>
      <c r="I212" s="227" t="s">
        <v>9</v>
      </c>
    </row>
    <row r="213" spans="1:18" x14ac:dyDescent="0.25">
      <c r="A213" s="207" t="s">
        <v>399</v>
      </c>
      <c r="B213" s="209">
        <v>16.594999999999999</v>
      </c>
      <c r="C213" s="82" t="s">
        <v>326</v>
      </c>
      <c r="D213" s="210">
        <f t="shared" ref="D213:D238" si="8">2.8</f>
        <v>2.8</v>
      </c>
      <c r="E213" s="82" t="s">
        <v>326</v>
      </c>
      <c r="F213" s="209">
        <v>1</v>
      </c>
      <c r="G213" s="82" t="s">
        <v>327</v>
      </c>
      <c r="H213" s="80">
        <f t="shared" si="7"/>
        <v>46.465999999999994</v>
      </c>
      <c r="I213" s="222" t="s">
        <v>9</v>
      </c>
      <c r="N213" s="205"/>
    </row>
    <row r="214" spans="1:18" x14ac:dyDescent="0.25">
      <c r="A214" s="217" t="s">
        <v>400</v>
      </c>
      <c r="B214" s="224">
        <v>2.9197000000000002</v>
      </c>
      <c r="C214" s="211" t="s">
        <v>326</v>
      </c>
      <c r="D214" s="210">
        <f t="shared" si="8"/>
        <v>2.8</v>
      </c>
      <c r="E214" s="82" t="s">
        <v>326</v>
      </c>
      <c r="F214" s="226">
        <v>1</v>
      </c>
      <c r="G214" s="211" t="s">
        <v>327</v>
      </c>
      <c r="H214" s="229">
        <f t="shared" si="7"/>
        <v>8.17516</v>
      </c>
      <c r="I214" s="228" t="s">
        <v>9</v>
      </c>
      <c r="N214" s="205"/>
    </row>
    <row r="215" spans="1:18" x14ac:dyDescent="0.25">
      <c r="A215" s="207" t="s">
        <v>401</v>
      </c>
      <c r="B215" s="209">
        <v>83.991100000000003</v>
      </c>
      <c r="C215" s="82" t="s">
        <v>326</v>
      </c>
      <c r="D215" s="210">
        <f t="shared" si="8"/>
        <v>2.8</v>
      </c>
      <c r="E215" s="82" t="s">
        <v>326</v>
      </c>
      <c r="F215" s="209">
        <v>1</v>
      </c>
      <c r="G215" s="82" t="s">
        <v>327</v>
      </c>
      <c r="H215" s="80">
        <f t="shared" si="7"/>
        <v>235.17507999999998</v>
      </c>
      <c r="I215" s="222" t="s">
        <v>9</v>
      </c>
      <c r="N215" s="205"/>
    </row>
    <row r="216" spans="1:18" x14ac:dyDescent="0.25">
      <c r="A216" s="217" t="s">
        <v>402</v>
      </c>
      <c r="B216" s="224">
        <v>6.0865999999999998</v>
      </c>
      <c r="C216" s="211" t="s">
        <v>326</v>
      </c>
      <c r="D216" s="210">
        <f t="shared" si="8"/>
        <v>2.8</v>
      </c>
      <c r="E216" s="82" t="s">
        <v>326</v>
      </c>
      <c r="F216" s="226">
        <v>1</v>
      </c>
      <c r="G216" s="211" t="s">
        <v>327</v>
      </c>
      <c r="H216" s="229">
        <f t="shared" si="7"/>
        <v>17.042479999999998</v>
      </c>
      <c r="I216" s="228" t="s">
        <v>9</v>
      </c>
      <c r="N216" s="205"/>
    </row>
    <row r="217" spans="1:18" x14ac:dyDescent="0.25">
      <c r="A217" s="207" t="s">
        <v>403</v>
      </c>
      <c r="B217" s="209">
        <v>5.3387000000000002</v>
      </c>
      <c r="C217" s="82" t="s">
        <v>326</v>
      </c>
      <c r="D217" s="210">
        <f t="shared" si="8"/>
        <v>2.8</v>
      </c>
      <c r="E217" s="82" t="s">
        <v>326</v>
      </c>
      <c r="F217" s="209">
        <v>1</v>
      </c>
      <c r="G217" s="82" t="s">
        <v>327</v>
      </c>
      <c r="H217" s="80">
        <f t="shared" si="7"/>
        <v>14.948359999999999</v>
      </c>
      <c r="I217" s="222" t="s">
        <v>9</v>
      </c>
      <c r="N217" s="205"/>
    </row>
    <row r="218" spans="1:18" x14ac:dyDescent="0.25">
      <c r="A218" s="217" t="s">
        <v>404</v>
      </c>
      <c r="B218" s="224">
        <v>2.6196999999999999</v>
      </c>
      <c r="C218" s="211" t="s">
        <v>326</v>
      </c>
      <c r="D218" s="210">
        <f t="shared" si="8"/>
        <v>2.8</v>
      </c>
      <c r="E218" s="82" t="s">
        <v>326</v>
      </c>
      <c r="F218" s="226">
        <v>1</v>
      </c>
      <c r="G218" s="211" t="s">
        <v>327</v>
      </c>
      <c r="H218" s="229">
        <f t="shared" si="7"/>
        <v>7.3351599999999992</v>
      </c>
      <c r="I218" s="228" t="s">
        <v>9</v>
      </c>
      <c r="N218" s="205"/>
    </row>
    <row r="219" spans="1:18" x14ac:dyDescent="0.25">
      <c r="A219" s="207" t="s">
        <v>405</v>
      </c>
      <c r="B219" s="209">
        <v>7.0857999999999999</v>
      </c>
      <c r="C219" s="82" t="s">
        <v>326</v>
      </c>
      <c r="D219" s="210">
        <f t="shared" si="8"/>
        <v>2.8</v>
      </c>
      <c r="E219" s="82" t="s">
        <v>326</v>
      </c>
      <c r="F219" s="209">
        <v>1</v>
      </c>
      <c r="G219" s="82" t="s">
        <v>327</v>
      </c>
      <c r="H219" s="80">
        <f t="shared" si="7"/>
        <v>19.840239999999998</v>
      </c>
      <c r="I219" s="222" t="s">
        <v>9</v>
      </c>
      <c r="N219" s="205"/>
    </row>
    <row r="220" spans="1:18" x14ac:dyDescent="0.25">
      <c r="A220" s="217" t="s">
        <v>406</v>
      </c>
      <c r="B220" s="224">
        <v>0.99929999999999997</v>
      </c>
      <c r="C220" s="211" t="s">
        <v>326</v>
      </c>
      <c r="D220" s="210">
        <f t="shared" si="8"/>
        <v>2.8</v>
      </c>
      <c r="E220" s="82" t="s">
        <v>326</v>
      </c>
      <c r="F220" s="226">
        <v>1</v>
      </c>
      <c r="G220" s="211" t="s">
        <v>327</v>
      </c>
      <c r="H220" s="229">
        <f t="shared" si="7"/>
        <v>2.7980399999999999</v>
      </c>
      <c r="I220" s="228" t="s">
        <v>9</v>
      </c>
      <c r="N220" s="205"/>
    </row>
    <row r="221" spans="1:18" x14ac:dyDescent="0.25">
      <c r="A221" s="207" t="s">
        <v>407</v>
      </c>
      <c r="B221" s="209">
        <v>3.4921000000000002</v>
      </c>
      <c r="C221" s="82" t="s">
        <v>326</v>
      </c>
      <c r="D221" s="210">
        <f t="shared" si="8"/>
        <v>2.8</v>
      </c>
      <c r="E221" s="82" t="s">
        <v>326</v>
      </c>
      <c r="F221" s="209">
        <v>1</v>
      </c>
      <c r="G221" s="82" t="s">
        <v>327</v>
      </c>
      <c r="H221" s="80">
        <f t="shared" si="7"/>
        <v>9.7778799999999997</v>
      </c>
      <c r="I221" s="222" t="s">
        <v>9</v>
      </c>
      <c r="N221" s="205"/>
    </row>
    <row r="222" spans="1:18" x14ac:dyDescent="0.25">
      <c r="A222" s="217" t="s">
        <v>408</v>
      </c>
      <c r="B222" s="224">
        <v>5.0385999999999997</v>
      </c>
      <c r="C222" s="211" t="s">
        <v>326</v>
      </c>
      <c r="D222" s="210">
        <f t="shared" si="8"/>
        <v>2.8</v>
      </c>
      <c r="E222" s="82" t="s">
        <v>326</v>
      </c>
      <c r="F222" s="226">
        <v>1</v>
      </c>
      <c r="G222" s="211" t="s">
        <v>327</v>
      </c>
      <c r="H222" s="229">
        <f t="shared" si="7"/>
        <v>14.108079999999998</v>
      </c>
      <c r="I222" s="228" t="s">
        <v>9</v>
      </c>
      <c r="N222" s="205"/>
    </row>
    <row r="223" spans="1:18" x14ac:dyDescent="0.25">
      <c r="A223" s="207" t="s">
        <v>409</v>
      </c>
      <c r="B223" s="209">
        <v>12.874599999999999</v>
      </c>
      <c r="C223" s="82" t="s">
        <v>326</v>
      </c>
      <c r="D223" s="210">
        <f t="shared" si="8"/>
        <v>2.8</v>
      </c>
      <c r="E223" s="82" t="s">
        <v>326</v>
      </c>
      <c r="F223" s="209">
        <v>1</v>
      </c>
      <c r="G223" s="82" t="s">
        <v>327</v>
      </c>
      <c r="H223" s="80">
        <f t="shared" si="7"/>
        <v>36.048879999999997</v>
      </c>
      <c r="I223" s="222" t="s">
        <v>9</v>
      </c>
      <c r="N223" s="205"/>
    </row>
    <row r="224" spans="1:18" x14ac:dyDescent="0.25">
      <c r="A224" s="217" t="s">
        <v>410</v>
      </c>
      <c r="B224" s="224">
        <v>1.1979</v>
      </c>
      <c r="C224" s="211" t="s">
        <v>326</v>
      </c>
      <c r="D224" s="210">
        <f t="shared" si="8"/>
        <v>2.8</v>
      </c>
      <c r="E224" s="82" t="s">
        <v>326</v>
      </c>
      <c r="F224" s="226">
        <v>1</v>
      </c>
      <c r="G224" s="211" t="s">
        <v>327</v>
      </c>
      <c r="H224" s="229">
        <f t="shared" si="7"/>
        <v>3.3541199999999995</v>
      </c>
      <c r="I224" s="228" t="s">
        <v>9</v>
      </c>
      <c r="N224" s="205"/>
    </row>
    <row r="225" spans="1:14" x14ac:dyDescent="0.25">
      <c r="A225" s="207" t="s">
        <v>411</v>
      </c>
      <c r="B225" s="209">
        <v>9.9274000000000004</v>
      </c>
      <c r="C225" s="82" t="s">
        <v>326</v>
      </c>
      <c r="D225" s="210">
        <f t="shared" si="8"/>
        <v>2.8</v>
      </c>
      <c r="E225" s="82" t="s">
        <v>326</v>
      </c>
      <c r="F225" s="209">
        <v>1</v>
      </c>
      <c r="G225" s="82" t="s">
        <v>327</v>
      </c>
      <c r="H225" s="80">
        <f t="shared" si="7"/>
        <v>27.796720000000001</v>
      </c>
      <c r="I225" s="222" t="s">
        <v>9</v>
      </c>
      <c r="N225" s="205"/>
    </row>
    <row r="226" spans="1:14" x14ac:dyDescent="0.25">
      <c r="A226" s="217" t="s">
        <v>412</v>
      </c>
      <c r="B226" s="224">
        <v>6.0865999999999998</v>
      </c>
      <c r="C226" s="211" t="s">
        <v>326</v>
      </c>
      <c r="D226" s="210">
        <f t="shared" si="8"/>
        <v>2.8</v>
      </c>
      <c r="E226" s="82" t="s">
        <v>326</v>
      </c>
      <c r="F226" s="226">
        <v>1</v>
      </c>
      <c r="G226" s="211" t="s">
        <v>327</v>
      </c>
      <c r="H226" s="229">
        <f t="shared" si="7"/>
        <v>17.042479999999998</v>
      </c>
      <c r="I226" s="228" t="s">
        <v>9</v>
      </c>
      <c r="N226" s="205"/>
    </row>
    <row r="227" spans="1:14" x14ac:dyDescent="0.25">
      <c r="A227" s="207" t="s">
        <v>413</v>
      </c>
      <c r="B227" s="209">
        <v>3.4922</v>
      </c>
      <c r="C227" s="82" t="s">
        <v>326</v>
      </c>
      <c r="D227" s="210">
        <f t="shared" si="8"/>
        <v>2.8</v>
      </c>
      <c r="E227" s="82" t="s">
        <v>326</v>
      </c>
      <c r="F227" s="209">
        <v>1</v>
      </c>
      <c r="G227" s="82" t="s">
        <v>327</v>
      </c>
      <c r="H227" s="80">
        <f t="shared" si="7"/>
        <v>9.7781599999999997</v>
      </c>
      <c r="I227" s="222" t="s">
        <v>9</v>
      </c>
      <c r="N227" s="205"/>
    </row>
    <row r="228" spans="1:14" x14ac:dyDescent="0.25">
      <c r="A228" s="217" t="s">
        <v>414</v>
      </c>
      <c r="B228" s="224">
        <v>3.0444</v>
      </c>
      <c r="C228" s="211" t="s">
        <v>326</v>
      </c>
      <c r="D228" s="210">
        <f t="shared" si="8"/>
        <v>2.8</v>
      </c>
      <c r="E228" s="82" t="s">
        <v>326</v>
      </c>
      <c r="F228" s="226">
        <v>1</v>
      </c>
      <c r="G228" s="211" t="s">
        <v>327</v>
      </c>
      <c r="H228" s="229">
        <f t="shared" si="7"/>
        <v>8.5243199999999995</v>
      </c>
      <c r="I228" s="228" t="s">
        <v>9</v>
      </c>
      <c r="N228" s="205"/>
    </row>
    <row r="229" spans="1:14" x14ac:dyDescent="0.25">
      <c r="A229" s="207" t="s">
        <v>406</v>
      </c>
      <c r="B229" s="209">
        <v>0.99929999999999997</v>
      </c>
      <c r="C229" s="82" t="s">
        <v>326</v>
      </c>
      <c r="D229" s="210">
        <f t="shared" si="8"/>
        <v>2.8</v>
      </c>
      <c r="E229" s="82" t="s">
        <v>326</v>
      </c>
      <c r="F229" s="209">
        <v>1</v>
      </c>
      <c r="G229" s="82" t="s">
        <v>327</v>
      </c>
      <c r="H229" s="80">
        <f t="shared" si="7"/>
        <v>2.7980399999999999</v>
      </c>
      <c r="I229" s="222" t="s">
        <v>9</v>
      </c>
      <c r="N229" s="205"/>
    </row>
    <row r="230" spans="1:14" x14ac:dyDescent="0.25">
      <c r="A230" s="217" t="s">
        <v>415</v>
      </c>
      <c r="B230" s="224">
        <v>4.9922000000000004</v>
      </c>
      <c r="C230" s="211" t="s">
        <v>326</v>
      </c>
      <c r="D230" s="210">
        <f t="shared" si="8"/>
        <v>2.8</v>
      </c>
      <c r="E230" s="82" t="s">
        <v>326</v>
      </c>
      <c r="F230" s="226">
        <v>1</v>
      </c>
      <c r="G230" s="211" t="s">
        <v>327</v>
      </c>
      <c r="H230" s="229">
        <f t="shared" si="7"/>
        <v>13.978160000000001</v>
      </c>
      <c r="I230" s="228" t="s">
        <v>9</v>
      </c>
      <c r="N230" s="205"/>
    </row>
    <row r="231" spans="1:14" x14ac:dyDescent="0.25">
      <c r="A231" s="207" t="s">
        <v>416</v>
      </c>
      <c r="B231" s="209">
        <v>4.99</v>
      </c>
      <c r="C231" s="82" t="s">
        <v>326</v>
      </c>
      <c r="D231" s="210">
        <f t="shared" si="8"/>
        <v>2.8</v>
      </c>
      <c r="E231" s="82" t="s">
        <v>326</v>
      </c>
      <c r="F231" s="209">
        <v>1</v>
      </c>
      <c r="G231" s="82" t="s">
        <v>327</v>
      </c>
      <c r="H231" s="80">
        <f t="shared" si="7"/>
        <v>13.972</v>
      </c>
      <c r="I231" s="222" t="s">
        <v>9</v>
      </c>
      <c r="N231" s="205"/>
    </row>
    <row r="232" spans="1:14" x14ac:dyDescent="0.25">
      <c r="A232" s="217" t="s">
        <v>417</v>
      </c>
      <c r="B232" s="224">
        <v>4.8422000000000001</v>
      </c>
      <c r="C232" s="211" t="s">
        <v>326</v>
      </c>
      <c r="D232" s="210">
        <f t="shared" si="8"/>
        <v>2.8</v>
      </c>
      <c r="E232" s="82" t="s">
        <v>326</v>
      </c>
      <c r="F232" s="226">
        <v>1</v>
      </c>
      <c r="G232" s="211" t="s">
        <v>327</v>
      </c>
      <c r="H232" s="229">
        <f t="shared" si="7"/>
        <v>13.558159999999999</v>
      </c>
      <c r="I232" s="228" t="s">
        <v>9</v>
      </c>
      <c r="N232" s="205"/>
    </row>
    <row r="233" spans="1:14" x14ac:dyDescent="0.25">
      <c r="A233" s="207" t="s">
        <v>418</v>
      </c>
      <c r="B233" s="209">
        <v>1.3476999999999999</v>
      </c>
      <c r="C233" s="82" t="s">
        <v>326</v>
      </c>
      <c r="D233" s="210">
        <f t="shared" si="8"/>
        <v>2.8</v>
      </c>
      <c r="E233" s="82" t="s">
        <v>326</v>
      </c>
      <c r="F233" s="209">
        <v>1</v>
      </c>
      <c r="G233" s="82" t="s">
        <v>327</v>
      </c>
      <c r="H233" s="80">
        <f t="shared" si="7"/>
        <v>3.7735599999999994</v>
      </c>
      <c r="I233" s="222" t="s">
        <v>9</v>
      </c>
      <c r="N233" s="205"/>
    </row>
    <row r="234" spans="1:14" x14ac:dyDescent="0.25">
      <c r="A234" s="217" t="s">
        <v>418</v>
      </c>
      <c r="B234" s="224">
        <v>1.3476999999999999</v>
      </c>
      <c r="C234" s="211" t="s">
        <v>326</v>
      </c>
      <c r="D234" s="210">
        <f t="shared" si="8"/>
        <v>2.8</v>
      </c>
      <c r="E234" s="82" t="s">
        <v>326</v>
      </c>
      <c r="F234" s="226">
        <v>1</v>
      </c>
      <c r="G234" s="211" t="s">
        <v>327</v>
      </c>
      <c r="H234" s="229">
        <f t="shared" si="7"/>
        <v>3.7735599999999994</v>
      </c>
      <c r="I234" s="228" t="s">
        <v>9</v>
      </c>
      <c r="N234" s="205"/>
    </row>
    <row r="235" spans="1:14" x14ac:dyDescent="0.25">
      <c r="A235" s="207" t="s">
        <v>418</v>
      </c>
      <c r="B235" s="209">
        <v>1.2992999999999999</v>
      </c>
      <c r="C235" s="82" t="s">
        <v>326</v>
      </c>
      <c r="D235" s="210">
        <f t="shared" si="8"/>
        <v>2.8</v>
      </c>
      <c r="E235" s="82" t="s">
        <v>326</v>
      </c>
      <c r="F235" s="209">
        <v>1</v>
      </c>
      <c r="G235" s="82" t="s">
        <v>327</v>
      </c>
      <c r="H235" s="80">
        <f t="shared" si="7"/>
        <v>3.6380399999999993</v>
      </c>
      <c r="I235" s="222" t="s">
        <v>9</v>
      </c>
      <c r="N235" s="205"/>
    </row>
    <row r="236" spans="1:14" x14ac:dyDescent="0.25">
      <c r="A236" s="217" t="s">
        <v>407</v>
      </c>
      <c r="B236" s="224">
        <v>1.2992999999999999</v>
      </c>
      <c r="C236" s="211" t="s">
        <v>326</v>
      </c>
      <c r="D236" s="210">
        <f t="shared" si="8"/>
        <v>2.8</v>
      </c>
      <c r="E236" s="82" t="s">
        <v>326</v>
      </c>
      <c r="F236" s="226">
        <v>1</v>
      </c>
      <c r="G236" s="211" t="s">
        <v>327</v>
      </c>
      <c r="H236" s="229">
        <f t="shared" si="7"/>
        <v>3.6380399999999993</v>
      </c>
      <c r="I236" s="228" t="s">
        <v>9</v>
      </c>
      <c r="N236" s="205"/>
    </row>
    <row r="237" spans="1:14" x14ac:dyDescent="0.25">
      <c r="A237" s="207" t="s">
        <v>419</v>
      </c>
      <c r="B237" s="209">
        <v>5.9269999999999996</v>
      </c>
      <c r="C237" s="82" t="s">
        <v>326</v>
      </c>
      <c r="D237" s="210">
        <f t="shared" si="8"/>
        <v>2.8</v>
      </c>
      <c r="E237" s="82" t="s">
        <v>326</v>
      </c>
      <c r="F237" s="209">
        <v>1</v>
      </c>
      <c r="G237" s="82" t="s">
        <v>327</v>
      </c>
      <c r="H237" s="80">
        <f t="shared" si="7"/>
        <v>16.595599999999997</v>
      </c>
      <c r="I237" s="222" t="s">
        <v>9</v>
      </c>
      <c r="N237" s="205"/>
    </row>
    <row r="238" spans="1:14" x14ac:dyDescent="0.25">
      <c r="A238" s="207" t="s">
        <v>420</v>
      </c>
      <c r="B238" s="209">
        <v>1.4979</v>
      </c>
      <c r="C238" s="82" t="s">
        <v>326</v>
      </c>
      <c r="D238" s="210">
        <f t="shared" si="8"/>
        <v>2.8</v>
      </c>
      <c r="E238" s="82" t="s">
        <v>326</v>
      </c>
      <c r="F238" s="209">
        <v>1</v>
      </c>
      <c r="G238" s="82" t="s">
        <v>327</v>
      </c>
      <c r="H238" s="80">
        <f t="shared" si="7"/>
        <v>4.1941199999999998</v>
      </c>
      <c r="I238" s="222" t="s">
        <v>9</v>
      </c>
      <c r="N238" s="205"/>
    </row>
    <row r="239" spans="1:14" x14ac:dyDescent="0.25">
      <c r="A239" s="239" t="s">
        <v>447</v>
      </c>
      <c r="B239" s="240">
        <v>10.78</v>
      </c>
      <c r="C239" s="82" t="s">
        <v>326</v>
      </c>
      <c r="D239" s="210">
        <v>2</v>
      </c>
      <c r="E239" s="82" t="s">
        <v>326</v>
      </c>
      <c r="F239" s="209">
        <v>0</v>
      </c>
      <c r="G239" s="82" t="s">
        <v>327</v>
      </c>
      <c r="H239" s="80">
        <f t="shared" si="7"/>
        <v>0</v>
      </c>
      <c r="I239" s="222" t="s">
        <v>9</v>
      </c>
      <c r="N239" s="248"/>
    </row>
    <row r="240" spans="1:14" x14ac:dyDescent="0.25">
      <c r="A240" s="239" t="s">
        <v>341</v>
      </c>
      <c r="B240" s="240">
        <v>85.2</v>
      </c>
      <c r="C240" s="82" t="s">
        <v>326</v>
      </c>
      <c r="D240" s="210">
        <v>2</v>
      </c>
      <c r="E240" s="82" t="s">
        <v>326</v>
      </c>
      <c r="F240" s="209">
        <v>1</v>
      </c>
      <c r="G240" s="82" t="s">
        <v>327</v>
      </c>
      <c r="H240" s="80">
        <f t="shared" si="7"/>
        <v>170.4</v>
      </c>
      <c r="I240" s="222" t="s">
        <v>9</v>
      </c>
      <c r="N240" s="248"/>
    </row>
    <row r="241" spans="1:14" x14ac:dyDescent="0.25">
      <c r="A241" s="215" t="s">
        <v>342</v>
      </c>
      <c r="B241" s="83">
        <f>SUM(H212:H240)</f>
        <v>781.08307999999988</v>
      </c>
      <c r="C241" s="84" t="s">
        <v>9</v>
      </c>
    </row>
    <row r="243" spans="1:14" x14ac:dyDescent="0.25">
      <c r="B243" s="333" t="s">
        <v>339</v>
      </c>
      <c r="C243" s="334"/>
      <c r="D243" s="333" t="s">
        <v>323</v>
      </c>
      <c r="E243" s="334"/>
      <c r="F243" s="333" t="s">
        <v>340</v>
      </c>
      <c r="G243" s="334"/>
      <c r="H243" s="366" t="s">
        <v>325</v>
      </c>
      <c r="I243" s="366"/>
    </row>
    <row r="244" spans="1:14" x14ac:dyDescent="0.25">
      <c r="A244" s="216" t="s">
        <v>394</v>
      </c>
      <c r="B244" s="235">
        <v>1</v>
      </c>
      <c r="C244" s="231" t="s">
        <v>326</v>
      </c>
      <c r="D244" s="236">
        <v>0.8</v>
      </c>
      <c r="E244" s="221" t="s">
        <v>326</v>
      </c>
      <c r="F244" s="237">
        <v>8</v>
      </c>
      <c r="G244" s="221" t="s">
        <v>327</v>
      </c>
      <c r="H244" s="230">
        <f>B244*D244*F244</f>
        <v>6.4</v>
      </c>
      <c r="I244" s="228" t="s">
        <v>9</v>
      </c>
      <c r="N244" s="205"/>
    </row>
    <row r="245" spans="1:14" x14ac:dyDescent="0.25">
      <c r="A245" s="207" t="s">
        <v>421</v>
      </c>
      <c r="B245" s="209">
        <v>2</v>
      </c>
      <c r="C245" s="232" t="s">
        <v>326</v>
      </c>
      <c r="D245" s="209">
        <v>0.8</v>
      </c>
      <c r="E245" s="82" t="s">
        <v>326</v>
      </c>
      <c r="F245" s="209">
        <v>10</v>
      </c>
      <c r="G245" s="82" t="s">
        <v>327</v>
      </c>
      <c r="H245" s="234">
        <f t="shared" ref="H245:H262" si="9">B245*D245*F245</f>
        <v>16</v>
      </c>
      <c r="I245" s="222" t="s">
        <v>9</v>
      </c>
      <c r="N245" s="205"/>
    </row>
    <row r="246" spans="1:14" x14ac:dyDescent="0.25">
      <c r="A246" s="217" t="s">
        <v>422</v>
      </c>
      <c r="B246" s="235">
        <v>2</v>
      </c>
      <c r="C246" s="233" t="s">
        <v>326</v>
      </c>
      <c r="D246" s="236">
        <v>2.2000000000000002</v>
      </c>
      <c r="E246" s="211" t="s">
        <v>326</v>
      </c>
      <c r="F246" s="237">
        <v>1</v>
      </c>
      <c r="G246" s="211" t="s">
        <v>327</v>
      </c>
      <c r="H246" s="230">
        <f t="shared" si="9"/>
        <v>4.4000000000000004</v>
      </c>
      <c r="I246" s="228" t="s">
        <v>9</v>
      </c>
      <c r="N246" s="205"/>
    </row>
    <row r="247" spans="1:14" x14ac:dyDescent="0.25">
      <c r="A247" s="207" t="s">
        <v>395</v>
      </c>
      <c r="B247" s="209">
        <v>0.95</v>
      </c>
      <c r="C247" s="232" t="s">
        <v>326</v>
      </c>
      <c r="D247" s="209">
        <v>0.8</v>
      </c>
      <c r="E247" s="82" t="s">
        <v>326</v>
      </c>
      <c r="F247" s="209">
        <v>1</v>
      </c>
      <c r="G247" s="82" t="s">
        <v>327</v>
      </c>
      <c r="H247" s="234">
        <f t="shared" si="9"/>
        <v>0.76</v>
      </c>
      <c r="I247" s="222" t="s">
        <v>9</v>
      </c>
      <c r="N247" s="205"/>
    </row>
    <row r="248" spans="1:14" x14ac:dyDescent="0.25">
      <c r="A248" s="217" t="s">
        <v>396</v>
      </c>
      <c r="B248" s="235">
        <v>1</v>
      </c>
      <c r="C248" s="233" t="s">
        <v>326</v>
      </c>
      <c r="D248" s="236">
        <v>0.4</v>
      </c>
      <c r="E248" s="211" t="s">
        <v>326</v>
      </c>
      <c r="F248" s="237">
        <v>2</v>
      </c>
      <c r="G248" s="211" t="s">
        <v>327</v>
      </c>
      <c r="H248" s="230">
        <f t="shared" si="9"/>
        <v>0.8</v>
      </c>
      <c r="I248" s="228" t="s">
        <v>9</v>
      </c>
      <c r="N248" s="205"/>
    </row>
    <row r="249" spans="1:14" x14ac:dyDescent="0.25">
      <c r="A249" s="207" t="s">
        <v>423</v>
      </c>
      <c r="B249" s="209">
        <v>1</v>
      </c>
      <c r="C249" s="232" t="s">
        <v>326</v>
      </c>
      <c r="D249" s="209">
        <v>0.4</v>
      </c>
      <c r="E249" s="82" t="s">
        <v>326</v>
      </c>
      <c r="F249" s="209">
        <v>4</v>
      </c>
      <c r="G249" s="82" t="s">
        <v>327</v>
      </c>
      <c r="H249" s="234">
        <f t="shared" si="9"/>
        <v>1.6</v>
      </c>
      <c r="I249" s="222" t="s">
        <v>9</v>
      </c>
      <c r="N249" s="205"/>
    </row>
    <row r="250" spans="1:14" x14ac:dyDescent="0.25">
      <c r="A250" s="217" t="s">
        <v>424</v>
      </c>
      <c r="B250" s="235">
        <v>4.4000000000000004</v>
      </c>
      <c r="C250" s="233" t="s">
        <v>326</v>
      </c>
      <c r="D250" s="236">
        <v>3.3</v>
      </c>
      <c r="E250" s="211" t="s">
        <v>326</v>
      </c>
      <c r="F250" s="237">
        <v>1</v>
      </c>
      <c r="G250" s="211" t="s">
        <v>327</v>
      </c>
      <c r="H250" s="230">
        <f t="shared" si="9"/>
        <v>14.52</v>
      </c>
      <c r="I250" s="228" t="s">
        <v>9</v>
      </c>
      <c r="N250" s="205"/>
    </row>
    <row r="251" spans="1:14" x14ac:dyDescent="0.25">
      <c r="A251" s="207" t="s">
        <v>424</v>
      </c>
      <c r="B251" s="209">
        <v>1.9</v>
      </c>
      <c r="C251" s="232" t="s">
        <v>326</v>
      </c>
      <c r="D251" s="209">
        <v>2.1</v>
      </c>
      <c r="E251" s="82" t="s">
        <v>326</v>
      </c>
      <c r="F251" s="209">
        <v>1</v>
      </c>
      <c r="G251" s="82" t="s">
        <v>327</v>
      </c>
      <c r="H251" s="234">
        <f t="shared" si="9"/>
        <v>3.9899999999999998</v>
      </c>
      <c r="I251" s="222" t="s">
        <v>9</v>
      </c>
      <c r="N251" s="205"/>
    </row>
    <row r="252" spans="1:14" x14ac:dyDescent="0.25">
      <c r="A252" s="217" t="s">
        <v>425</v>
      </c>
      <c r="B252" s="235">
        <v>0.8</v>
      </c>
      <c r="C252" s="233" t="s">
        <v>326</v>
      </c>
      <c r="D252" s="236">
        <v>2.1</v>
      </c>
      <c r="E252" s="211" t="s">
        <v>326</v>
      </c>
      <c r="F252" s="237">
        <v>6</v>
      </c>
      <c r="G252" s="211" t="s">
        <v>327</v>
      </c>
      <c r="H252" s="230">
        <f t="shared" si="9"/>
        <v>10.080000000000002</v>
      </c>
      <c r="I252" s="228" t="s">
        <v>9</v>
      </c>
      <c r="N252" s="205"/>
    </row>
    <row r="253" spans="1:14" x14ac:dyDescent="0.25">
      <c r="A253" s="207" t="s">
        <v>426</v>
      </c>
      <c r="B253" s="209">
        <v>0.9</v>
      </c>
      <c r="C253" s="232" t="s">
        <v>326</v>
      </c>
      <c r="D253" s="209">
        <v>2.1</v>
      </c>
      <c r="E253" s="82" t="s">
        <v>326</v>
      </c>
      <c r="F253" s="209">
        <v>12</v>
      </c>
      <c r="G253" s="82" t="s">
        <v>327</v>
      </c>
      <c r="H253" s="234">
        <f t="shared" si="9"/>
        <v>22.68</v>
      </c>
      <c r="I253" s="222" t="s">
        <v>9</v>
      </c>
      <c r="N253" s="205"/>
    </row>
    <row r="254" spans="1:14" x14ac:dyDescent="0.25">
      <c r="A254" s="217" t="s">
        <v>427</v>
      </c>
      <c r="B254" s="235">
        <v>0.9</v>
      </c>
      <c r="C254" s="233" t="s">
        <v>326</v>
      </c>
      <c r="D254" s="236">
        <v>2.1</v>
      </c>
      <c r="E254" s="211" t="s">
        <v>326</v>
      </c>
      <c r="F254" s="237">
        <v>2</v>
      </c>
      <c r="G254" s="211" t="s">
        <v>327</v>
      </c>
      <c r="H254" s="230">
        <f t="shared" si="9"/>
        <v>3.7800000000000002</v>
      </c>
      <c r="I254" s="228" t="s">
        <v>9</v>
      </c>
      <c r="N254" s="205"/>
    </row>
    <row r="255" spans="1:14" x14ac:dyDescent="0.25">
      <c r="A255" s="207" t="s">
        <v>428</v>
      </c>
      <c r="B255" s="209">
        <v>1</v>
      </c>
      <c r="C255" s="232" t="s">
        <v>326</v>
      </c>
      <c r="D255" s="209">
        <v>2.1</v>
      </c>
      <c r="E255" s="82" t="s">
        <v>326</v>
      </c>
      <c r="F255" s="209">
        <v>1</v>
      </c>
      <c r="G255" s="82" t="s">
        <v>327</v>
      </c>
      <c r="H255" s="234">
        <f t="shared" si="9"/>
        <v>2.1</v>
      </c>
      <c r="I255" s="222" t="s">
        <v>9</v>
      </c>
      <c r="N255" s="205"/>
    </row>
    <row r="256" spans="1:14" x14ac:dyDescent="0.25">
      <c r="A256" s="217" t="s">
        <v>429</v>
      </c>
      <c r="B256" s="235">
        <v>1.2</v>
      </c>
      <c r="C256" s="233" t="s">
        <v>326</v>
      </c>
      <c r="D256" s="236">
        <v>2.1</v>
      </c>
      <c r="E256" s="211" t="s">
        <v>326</v>
      </c>
      <c r="F256" s="237">
        <v>2</v>
      </c>
      <c r="G256" s="211" t="s">
        <v>327</v>
      </c>
      <c r="H256" s="230">
        <f t="shared" si="9"/>
        <v>5.04</v>
      </c>
      <c r="I256" s="228" t="s">
        <v>9</v>
      </c>
      <c r="N256" s="205"/>
    </row>
    <row r="257" spans="1:18" x14ac:dyDescent="0.25">
      <c r="A257" s="207" t="s">
        <v>430</v>
      </c>
      <c r="B257" s="209">
        <v>1.2</v>
      </c>
      <c r="C257" s="232" t="s">
        <v>326</v>
      </c>
      <c r="D257" s="209">
        <v>2.1</v>
      </c>
      <c r="E257" s="82" t="s">
        <v>326</v>
      </c>
      <c r="F257" s="209">
        <v>2</v>
      </c>
      <c r="G257" s="82" t="s">
        <v>327</v>
      </c>
      <c r="H257" s="234">
        <f t="shared" si="9"/>
        <v>5.04</v>
      </c>
      <c r="I257" s="222" t="s">
        <v>9</v>
      </c>
      <c r="N257" s="205"/>
    </row>
    <row r="258" spans="1:18" x14ac:dyDescent="0.25">
      <c r="A258" s="217" t="s">
        <v>431</v>
      </c>
      <c r="B258" s="235">
        <v>1.1000000000000001</v>
      </c>
      <c r="C258" s="233" t="s">
        <v>326</v>
      </c>
      <c r="D258" s="236">
        <v>1.7</v>
      </c>
      <c r="E258" s="211" t="s">
        <v>326</v>
      </c>
      <c r="F258" s="237">
        <v>1</v>
      </c>
      <c r="G258" s="211" t="s">
        <v>327</v>
      </c>
      <c r="H258" s="230">
        <f t="shared" si="9"/>
        <v>1.87</v>
      </c>
      <c r="I258" s="228" t="s">
        <v>9</v>
      </c>
      <c r="N258" s="205"/>
    </row>
    <row r="259" spans="1:18" x14ac:dyDescent="0.25">
      <c r="A259" s="207" t="s">
        <v>432</v>
      </c>
      <c r="B259" s="209">
        <v>0.6</v>
      </c>
      <c r="C259" s="232" t="s">
        <v>326</v>
      </c>
      <c r="D259" s="209">
        <v>1</v>
      </c>
      <c r="E259" s="82" t="s">
        <v>326</v>
      </c>
      <c r="F259" s="209">
        <v>2</v>
      </c>
      <c r="G259" s="82" t="s">
        <v>327</v>
      </c>
      <c r="H259" s="234">
        <f t="shared" si="9"/>
        <v>1.2</v>
      </c>
      <c r="I259" s="222" t="s">
        <v>9</v>
      </c>
      <c r="N259" s="205"/>
    </row>
    <row r="260" spans="1:18" x14ac:dyDescent="0.25">
      <c r="A260" s="217" t="s">
        <v>433</v>
      </c>
      <c r="B260" s="235">
        <v>0.55000000000000004</v>
      </c>
      <c r="C260" s="233" t="s">
        <v>326</v>
      </c>
      <c r="D260" s="236">
        <v>2.1</v>
      </c>
      <c r="E260" s="211" t="s">
        <v>326</v>
      </c>
      <c r="F260" s="237">
        <v>2</v>
      </c>
      <c r="G260" s="211" t="s">
        <v>327</v>
      </c>
      <c r="H260" s="230">
        <f t="shared" si="9"/>
        <v>2.3100000000000005</v>
      </c>
      <c r="I260" s="228" t="s">
        <v>9</v>
      </c>
      <c r="N260" s="205"/>
    </row>
    <row r="261" spans="1:18" x14ac:dyDescent="0.25">
      <c r="A261" s="207" t="s">
        <v>434</v>
      </c>
      <c r="B261" s="209">
        <v>1.1000000000000001</v>
      </c>
      <c r="C261" s="232" t="s">
        <v>326</v>
      </c>
      <c r="D261" s="209">
        <v>2.1</v>
      </c>
      <c r="E261" s="82" t="s">
        <v>326</v>
      </c>
      <c r="F261" s="209">
        <v>1</v>
      </c>
      <c r="G261" s="82" t="s">
        <v>327</v>
      </c>
      <c r="H261" s="234">
        <f t="shared" si="9"/>
        <v>2.3100000000000005</v>
      </c>
      <c r="I261" s="222" t="s">
        <v>9</v>
      </c>
      <c r="N261" s="205"/>
    </row>
    <row r="262" spans="1:18" x14ac:dyDescent="0.25">
      <c r="A262" s="207" t="s">
        <v>435</v>
      </c>
      <c r="B262" s="209">
        <v>2</v>
      </c>
      <c r="C262" s="232" t="s">
        <v>326</v>
      </c>
      <c r="D262" s="209">
        <v>0.9</v>
      </c>
      <c r="E262" s="82" t="s">
        <v>326</v>
      </c>
      <c r="F262" s="209">
        <v>1</v>
      </c>
      <c r="G262" s="82" t="s">
        <v>327</v>
      </c>
      <c r="H262" s="234">
        <f t="shared" si="9"/>
        <v>1.8</v>
      </c>
      <c r="I262" s="222" t="s">
        <v>9</v>
      </c>
      <c r="N262" s="205"/>
    </row>
    <row r="263" spans="1:18" s="22" customFormat="1" x14ac:dyDescent="0.25">
      <c r="A263" s="215" t="s">
        <v>343</v>
      </c>
      <c r="B263" s="83">
        <f>SUM(H244:H262)</f>
        <v>106.68000000000004</v>
      </c>
      <c r="C263" s="84" t="s">
        <v>9</v>
      </c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O263" s="23"/>
      <c r="P263" s="23"/>
      <c r="Q263" s="23"/>
      <c r="R263" s="23"/>
    </row>
    <row r="265" spans="1:18" s="22" customFormat="1" x14ac:dyDescent="0.25">
      <c r="A265" s="69" t="s">
        <v>328</v>
      </c>
      <c r="B265" s="80">
        <f>B241-B263</f>
        <v>674.40307999999982</v>
      </c>
      <c r="C265" s="81" t="s">
        <v>9</v>
      </c>
      <c r="D265" s="85">
        <v>2</v>
      </c>
      <c r="E265" s="81" t="s">
        <v>327</v>
      </c>
      <c r="F265" s="72">
        <f>B265*D265</f>
        <v>1348.8061599999996</v>
      </c>
      <c r="G265" s="81" t="s">
        <v>9</v>
      </c>
      <c r="H265" s="23"/>
      <c r="I265" s="23"/>
      <c r="J265" s="23"/>
      <c r="K265" s="23"/>
      <c r="L265" s="23"/>
      <c r="M265" s="23"/>
      <c r="O265" s="23"/>
      <c r="P265" s="23"/>
      <c r="Q265" s="23"/>
      <c r="R265" s="23"/>
    </row>
    <row r="266" spans="1:18" s="22" customFormat="1" x14ac:dyDescent="0.25">
      <c r="A266" s="23"/>
      <c r="B266" s="30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O266" s="23"/>
      <c r="P266" s="23"/>
      <c r="Q266" s="23"/>
      <c r="R266" s="23"/>
    </row>
    <row r="267" spans="1:18" s="97" customFormat="1" ht="14.4" x14ac:dyDescent="0.25">
      <c r="A267" s="325" t="s">
        <v>380</v>
      </c>
      <c r="B267" s="326"/>
      <c r="C267" s="326"/>
      <c r="D267" s="326"/>
      <c r="E267" s="326"/>
      <c r="F267" s="326"/>
      <c r="G267" s="326"/>
      <c r="H267" s="326"/>
      <c r="I267" s="327"/>
      <c r="J267" s="105">
        <f>F265</f>
        <v>1348.8061599999996</v>
      </c>
      <c r="K267" s="106" t="s">
        <v>17</v>
      </c>
      <c r="L267" s="23"/>
      <c r="M267" s="23"/>
      <c r="O267" s="23"/>
      <c r="P267" s="23"/>
      <c r="Q267" s="23"/>
      <c r="R267" s="23"/>
    </row>
    <row r="268" spans="1:18" s="97" customFormat="1" x14ac:dyDescent="0.25">
      <c r="A268" s="23"/>
      <c r="B268" s="30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O268" s="23"/>
      <c r="P268" s="23"/>
      <c r="Q268" s="23"/>
      <c r="R268" s="23"/>
    </row>
    <row r="269" spans="1:18" s="97" customFormat="1" ht="14.4" x14ac:dyDescent="0.25">
      <c r="A269" s="322" t="s">
        <v>381</v>
      </c>
      <c r="B269" s="323"/>
      <c r="C269" s="323"/>
      <c r="D269" s="323"/>
      <c r="E269" s="323"/>
      <c r="F269" s="323"/>
      <c r="G269" s="323"/>
      <c r="H269" s="323"/>
      <c r="I269" s="324"/>
      <c r="J269" s="117">
        <v>781.74</v>
      </c>
      <c r="K269" s="112" t="s">
        <v>17</v>
      </c>
      <c r="L269" s="112"/>
      <c r="M269" s="81"/>
      <c r="O269" s="23"/>
      <c r="P269" s="23"/>
      <c r="Q269" s="23"/>
      <c r="R269" s="23"/>
    </row>
    <row r="270" spans="1:18" s="97" customFormat="1" ht="14.4" x14ac:dyDescent="0.25">
      <c r="A270" s="316" t="s">
        <v>382</v>
      </c>
      <c r="B270" s="317"/>
      <c r="C270" s="317"/>
      <c r="D270" s="317"/>
      <c r="E270" s="317"/>
      <c r="F270" s="317"/>
      <c r="G270" s="317"/>
      <c r="H270" s="317"/>
      <c r="I270" s="318"/>
      <c r="J270" s="114">
        <f>J267-J269</f>
        <v>567.06615999999963</v>
      </c>
      <c r="K270" s="115" t="s">
        <v>17</v>
      </c>
      <c r="L270" s="110"/>
      <c r="M270" s="111"/>
      <c r="O270" s="23"/>
      <c r="P270" s="23"/>
      <c r="Q270" s="23"/>
      <c r="R270" s="23"/>
    </row>
    <row r="271" spans="1:18" s="22" customFormat="1" ht="14.4" x14ac:dyDescent="0.25">
      <c r="A271" s="319" t="s">
        <v>383</v>
      </c>
      <c r="B271" s="320"/>
      <c r="C271" s="320"/>
      <c r="D271" s="320"/>
      <c r="E271" s="320"/>
      <c r="F271" s="320"/>
      <c r="G271" s="320"/>
      <c r="H271" s="320"/>
      <c r="I271" s="321"/>
      <c r="J271" s="107">
        <f>J269+J270</f>
        <v>1348.8061599999996</v>
      </c>
      <c r="K271" s="108" t="s">
        <v>17</v>
      </c>
      <c r="L271" s="113"/>
      <c r="M271" s="109"/>
      <c r="O271" s="23"/>
      <c r="P271" s="23"/>
      <c r="Q271" s="23"/>
      <c r="R271" s="23"/>
    </row>
    <row r="273" spans="1:18" s="22" customFormat="1" ht="28.5" customHeight="1" x14ac:dyDescent="0.3">
      <c r="A273" s="330" t="s">
        <v>347</v>
      </c>
      <c r="B273" s="331"/>
      <c r="C273" s="331"/>
      <c r="D273" s="331"/>
      <c r="E273" s="331"/>
      <c r="F273" s="331"/>
      <c r="G273" s="331"/>
      <c r="H273" s="331"/>
      <c r="I273" s="331"/>
      <c r="J273" s="331"/>
      <c r="K273" s="331"/>
      <c r="L273" s="331"/>
      <c r="M273" s="332"/>
      <c r="O273" s="23"/>
      <c r="P273" s="23"/>
      <c r="Q273" s="23"/>
      <c r="R273" s="23"/>
    </row>
    <row r="275" spans="1:18" x14ac:dyDescent="0.25">
      <c r="B275" s="333" t="s">
        <v>339</v>
      </c>
      <c r="C275" s="334"/>
      <c r="D275" s="333" t="s">
        <v>324</v>
      </c>
      <c r="E275" s="334"/>
      <c r="F275" s="333" t="s">
        <v>340</v>
      </c>
      <c r="G275" s="334"/>
      <c r="H275" s="366" t="s">
        <v>325</v>
      </c>
      <c r="I275" s="366"/>
      <c r="N275" s="68"/>
    </row>
    <row r="276" spans="1:18" x14ac:dyDescent="0.25">
      <c r="A276" s="216" t="s">
        <v>448</v>
      </c>
      <c r="B276" s="237">
        <v>12.57</v>
      </c>
      <c r="C276" s="221" t="s">
        <v>326</v>
      </c>
      <c r="D276" s="210">
        <v>2.2000000000000002</v>
      </c>
      <c r="E276" s="82" t="s">
        <v>326</v>
      </c>
      <c r="F276" s="237">
        <v>1</v>
      </c>
      <c r="G276" s="221" t="s">
        <v>327</v>
      </c>
      <c r="H276" s="223">
        <f t="shared" ref="H276:H290" si="10">B276*D276*F276</f>
        <v>27.654000000000003</v>
      </c>
      <c r="I276" s="227" t="s">
        <v>9</v>
      </c>
    </row>
    <row r="277" spans="1:18" x14ac:dyDescent="0.25">
      <c r="A277" s="207" t="s">
        <v>449</v>
      </c>
      <c r="B277" s="209">
        <v>16.02</v>
      </c>
      <c r="C277" s="82" t="s">
        <v>326</v>
      </c>
      <c r="D277" s="210">
        <v>2.2000000000000002</v>
      </c>
      <c r="E277" s="82" t="s">
        <v>326</v>
      </c>
      <c r="F277" s="209">
        <v>1</v>
      </c>
      <c r="G277" s="82" t="s">
        <v>327</v>
      </c>
      <c r="H277" s="80">
        <f t="shared" si="10"/>
        <v>35.244</v>
      </c>
      <c r="I277" s="222" t="s">
        <v>9</v>
      </c>
    </row>
    <row r="278" spans="1:18" x14ac:dyDescent="0.25">
      <c r="A278" s="207" t="s">
        <v>448</v>
      </c>
      <c r="B278" s="209">
        <v>12.17</v>
      </c>
      <c r="C278" s="82" t="s">
        <v>326</v>
      </c>
      <c r="D278" s="210">
        <v>2.2000000000000002</v>
      </c>
      <c r="E278" s="253" t="s">
        <v>326</v>
      </c>
      <c r="F278" s="209">
        <v>1</v>
      </c>
      <c r="G278" s="82" t="s">
        <v>327</v>
      </c>
      <c r="H278" s="80">
        <f t="shared" si="10"/>
        <v>26.774000000000001</v>
      </c>
      <c r="I278" s="222" t="s">
        <v>9</v>
      </c>
      <c r="N278" s="248"/>
    </row>
    <row r="279" spans="1:18" x14ac:dyDescent="0.25">
      <c r="A279" s="207" t="s">
        <v>450</v>
      </c>
      <c r="B279" s="209">
        <v>10.68</v>
      </c>
      <c r="C279" s="82" t="s">
        <v>326</v>
      </c>
      <c r="D279" s="210">
        <v>2.2000000000000002</v>
      </c>
      <c r="E279" s="82" t="s">
        <v>326</v>
      </c>
      <c r="F279" s="209">
        <v>1</v>
      </c>
      <c r="G279" s="82" t="s">
        <v>327</v>
      </c>
      <c r="H279" s="80">
        <f t="shared" si="10"/>
        <v>23.496000000000002</v>
      </c>
      <c r="I279" s="222" t="s">
        <v>9</v>
      </c>
      <c r="N279" s="248"/>
    </row>
    <row r="280" spans="1:18" x14ac:dyDescent="0.25">
      <c r="A280" s="207" t="s">
        <v>404</v>
      </c>
      <c r="B280" s="209">
        <v>18.66</v>
      </c>
      <c r="C280" s="82" t="s">
        <v>326</v>
      </c>
      <c r="D280" s="261">
        <v>2.2000000000000002</v>
      </c>
      <c r="E280" s="82" t="s">
        <v>326</v>
      </c>
      <c r="F280" s="209">
        <v>1</v>
      </c>
      <c r="G280" s="82" t="s">
        <v>327</v>
      </c>
      <c r="H280" s="80">
        <f t="shared" si="10"/>
        <v>41.052000000000007</v>
      </c>
      <c r="I280" s="222" t="s">
        <v>9</v>
      </c>
      <c r="N280" s="248"/>
    </row>
    <row r="281" spans="1:18" x14ac:dyDescent="0.25">
      <c r="A281" s="207" t="s">
        <v>451</v>
      </c>
      <c r="B281" s="209">
        <v>12.77</v>
      </c>
      <c r="C281" s="82" t="s">
        <v>326</v>
      </c>
      <c r="D281" s="210">
        <v>2.2000000000000002</v>
      </c>
      <c r="E281" s="82" t="s">
        <v>326</v>
      </c>
      <c r="F281" s="209">
        <v>1</v>
      </c>
      <c r="G281" s="82" t="s">
        <v>327</v>
      </c>
      <c r="H281" s="80">
        <f t="shared" si="10"/>
        <v>28.094000000000001</v>
      </c>
      <c r="I281" s="222" t="s">
        <v>9</v>
      </c>
      <c r="N281" s="248"/>
    </row>
    <row r="282" spans="1:18" x14ac:dyDescent="0.25">
      <c r="A282" s="207" t="s">
        <v>452</v>
      </c>
      <c r="B282" s="209">
        <v>20.3</v>
      </c>
      <c r="C282" s="82" t="s">
        <v>326</v>
      </c>
      <c r="D282" s="210">
        <v>2.2000000000000002</v>
      </c>
      <c r="E282" s="82" t="s">
        <v>326</v>
      </c>
      <c r="F282" s="209">
        <v>1</v>
      </c>
      <c r="G282" s="82" t="s">
        <v>327</v>
      </c>
      <c r="H282" s="80">
        <f t="shared" si="10"/>
        <v>44.660000000000004</v>
      </c>
      <c r="I282" s="222" t="s">
        <v>9</v>
      </c>
      <c r="N282" s="248"/>
    </row>
    <row r="283" spans="1:18" x14ac:dyDescent="0.25">
      <c r="A283" s="207" t="s">
        <v>453</v>
      </c>
      <c r="B283" s="209">
        <v>12.17</v>
      </c>
      <c r="C283" s="82" t="s">
        <v>326</v>
      </c>
      <c r="D283" s="210">
        <v>2.2000000000000002</v>
      </c>
      <c r="E283" s="82" t="s">
        <v>326</v>
      </c>
      <c r="F283" s="209">
        <v>1</v>
      </c>
      <c r="G283" s="211" t="s">
        <v>327</v>
      </c>
      <c r="H283" s="229">
        <f t="shared" si="10"/>
        <v>26.774000000000001</v>
      </c>
      <c r="I283" s="228" t="s">
        <v>9</v>
      </c>
      <c r="N283" s="248"/>
    </row>
    <row r="284" spans="1:18" x14ac:dyDescent="0.25">
      <c r="A284" s="207" t="s">
        <v>454</v>
      </c>
      <c r="B284" s="209">
        <v>12.17</v>
      </c>
      <c r="C284" s="82" t="s">
        <v>326</v>
      </c>
      <c r="D284" s="210">
        <v>2.2000000000000002</v>
      </c>
      <c r="E284" s="82" t="s">
        <v>326</v>
      </c>
      <c r="F284" s="209">
        <v>1</v>
      </c>
      <c r="G284" s="82" t="s">
        <v>327</v>
      </c>
      <c r="H284" s="80">
        <f t="shared" si="10"/>
        <v>26.774000000000001</v>
      </c>
      <c r="I284" s="222" t="s">
        <v>9</v>
      </c>
      <c r="N284" s="248"/>
    </row>
    <row r="285" spans="1:18" x14ac:dyDescent="0.25">
      <c r="A285" s="239" t="s">
        <v>448</v>
      </c>
      <c r="B285" s="240">
        <v>12.57</v>
      </c>
      <c r="C285" s="82" t="s">
        <v>326</v>
      </c>
      <c r="D285" s="210">
        <v>2.2000000000000002</v>
      </c>
      <c r="E285" s="82" t="s">
        <v>326</v>
      </c>
      <c r="F285" s="209">
        <v>1</v>
      </c>
      <c r="G285" s="82" t="s">
        <v>327</v>
      </c>
      <c r="H285" s="80">
        <f t="shared" si="10"/>
        <v>27.654000000000003</v>
      </c>
      <c r="I285" s="222" t="s">
        <v>9</v>
      </c>
      <c r="N285" s="248"/>
    </row>
    <row r="286" spans="1:18" x14ac:dyDescent="0.25">
      <c r="A286" s="239" t="s">
        <v>455</v>
      </c>
      <c r="B286" s="240">
        <v>11.17</v>
      </c>
      <c r="C286" s="82" t="s">
        <v>326</v>
      </c>
      <c r="D286" s="210">
        <v>2.2000000000000002</v>
      </c>
      <c r="E286" s="82" t="s">
        <v>326</v>
      </c>
      <c r="F286" s="209">
        <v>1</v>
      </c>
      <c r="G286" s="82" t="s">
        <v>327</v>
      </c>
      <c r="H286" s="80">
        <f t="shared" si="10"/>
        <v>24.574000000000002</v>
      </c>
      <c r="I286" s="222" t="s">
        <v>9</v>
      </c>
      <c r="N286" s="248"/>
    </row>
    <row r="287" spans="1:18" x14ac:dyDescent="0.25">
      <c r="A287" s="239" t="s">
        <v>456</v>
      </c>
      <c r="B287" s="240">
        <v>6.99</v>
      </c>
      <c r="C287" s="82" t="s">
        <v>326</v>
      </c>
      <c r="D287" s="210">
        <v>2.2000000000000002</v>
      </c>
      <c r="E287" s="82" t="s">
        <v>326</v>
      </c>
      <c r="F287" s="209">
        <v>1</v>
      </c>
      <c r="G287" s="82" t="s">
        <v>327</v>
      </c>
      <c r="H287" s="80">
        <f t="shared" si="10"/>
        <v>15.378000000000002</v>
      </c>
      <c r="I287" s="222" t="s">
        <v>9</v>
      </c>
      <c r="N287" s="248"/>
    </row>
    <row r="288" spans="1:18" x14ac:dyDescent="0.25">
      <c r="A288" s="239" t="s">
        <v>457</v>
      </c>
      <c r="B288" s="240">
        <v>38.799999999999997</v>
      </c>
      <c r="C288" s="82" t="s">
        <v>326</v>
      </c>
      <c r="D288" s="261">
        <v>2.2000000000000002</v>
      </c>
      <c r="E288" s="82" t="s">
        <v>326</v>
      </c>
      <c r="F288" s="209">
        <v>1</v>
      </c>
      <c r="G288" s="82" t="s">
        <v>327</v>
      </c>
      <c r="H288" s="80">
        <f t="shared" si="10"/>
        <v>85.36</v>
      </c>
      <c r="I288" s="222" t="s">
        <v>9</v>
      </c>
      <c r="N288" s="248"/>
    </row>
    <row r="289" spans="1:14" x14ac:dyDescent="0.25">
      <c r="A289" s="239" t="s">
        <v>457</v>
      </c>
      <c r="B289" s="240">
        <v>17.62</v>
      </c>
      <c r="C289" s="82" t="s">
        <v>326</v>
      </c>
      <c r="D289" s="210">
        <v>2.2000000000000002</v>
      </c>
      <c r="E289" s="82" t="s">
        <v>326</v>
      </c>
      <c r="F289" s="209">
        <v>1</v>
      </c>
      <c r="G289" s="82" t="s">
        <v>327</v>
      </c>
      <c r="H289" s="80">
        <f t="shared" si="10"/>
        <v>38.764000000000003</v>
      </c>
      <c r="I289" s="222" t="s">
        <v>9</v>
      </c>
      <c r="N289" s="248"/>
    </row>
    <row r="290" spans="1:14" x14ac:dyDescent="0.25">
      <c r="A290" s="239" t="s">
        <v>341</v>
      </c>
      <c r="B290" s="240">
        <v>85.2</v>
      </c>
      <c r="C290" s="82" t="s">
        <v>326</v>
      </c>
      <c r="D290" s="210">
        <v>2</v>
      </c>
      <c r="E290" s="82" t="s">
        <v>326</v>
      </c>
      <c r="F290" s="209">
        <v>1</v>
      </c>
      <c r="G290" s="82" t="s">
        <v>327</v>
      </c>
      <c r="H290" s="80">
        <f t="shared" si="10"/>
        <v>170.4</v>
      </c>
      <c r="I290" s="222" t="s">
        <v>9</v>
      </c>
      <c r="N290" s="248"/>
    </row>
    <row r="291" spans="1:14" x14ac:dyDescent="0.25">
      <c r="A291" s="215" t="s">
        <v>342</v>
      </c>
      <c r="B291" s="83">
        <f>SUM(H276:H290)</f>
        <v>642.65200000000004</v>
      </c>
      <c r="C291" s="84" t="s">
        <v>9</v>
      </c>
      <c r="N291" s="248"/>
    </row>
    <row r="292" spans="1:14" x14ac:dyDescent="0.25">
      <c r="A292" s="77"/>
      <c r="B292" s="78"/>
      <c r="C292" s="77"/>
      <c r="N292" s="248"/>
    </row>
    <row r="293" spans="1:14" x14ac:dyDescent="0.25">
      <c r="B293" s="333" t="s">
        <v>339</v>
      </c>
      <c r="C293" s="334"/>
      <c r="D293" s="333" t="s">
        <v>323</v>
      </c>
      <c r="E293" s="334"/>
      <c r="F293" s="333" t="s">
        <v>340</v>
      </c>
      <c r="G293" s="334"/>
      <c r="H293" s="366" t="s">
        <v>325</v>
      </c>
      <c r="I293" s="366"/>
      <c r="N293" s="248"/>
    </row>
    <row r="294" spans="1:14" x14ac:dyDescent="0.25">
      <c r="A294" s="216" t="s">
        <v>394</v>
      </c>
      <c r="B294" s="237">
        <v>1</v>
      </c>
      <c r="C294" s="231" t="s">
        <v>326</v>
      </c>
      <c r="D294" s="237">
        <v>0.8</v>
      </c>
      <c r="E294" s="221" t="s">
        <v>326</v>
      </c>
      <c r="F294" s="237">
        <v>2</v>
      </c>
      <c r="G294" s="221" t="s">
        <v>327</v>
      </c>
      <c r="H294" s="230">
        <f>B294*D294*F294</f>
        <v>1.6</v>
      </c>
      <c r="I294" s="228" t="s">
        <v>9</v>
      </c>
      <c r="N294" s="248"/>
    </row>
    <row r="295" spans="1:14" x14ac:dyDescent="0.25">
      <c r="A295" s="207" t="s">
        <v>421</v>
      </c>
      <c r="B295" s="209">
        <v>2</v>
      </c>
      <c r="C295" s="232" t="s">
        <v>326</v>
      </c>
      <c r="D295" s="209">
        <v>0.8</v>
      </c>
      <c r="E295" s="82" t="s">
        <v>326</v>
      </c>
      <c r="F295" s="209">
        <v>10</v>
      </c>
      <c r="G295" s="82" t="s">
        <v>327</v>
      </c>
      <c r="H295" s="234">
        <f t="shared" ref="H295:H304" si="11">B295*D295*F295</f>
        <v>16</v>
      </c>
      <c r="I295" s="222" t="s">
        <v>9</v>
      </c>
      <c r="N295" s="248"/>
    </row>
    <row r="296" spans="1:14" x14ac:dyDescent="0.25">
      <c r="A296" s="217" t="s">
        <v>422</v>
      </c>
      <c r="B296" s="237">
        <v>2</v>
      </c>
      <c r="C296" s="233" t="s">
        <v>326</v>
      </c>
      <c r="D296" s="237">
        <v>2.2000000000000002</v>
      </c>
      <c r="E296" s="211" t="s">
        <v>326</v>
      </c>
      <c r="F296" s="237">
        <v>1</v>
      </c>
      <c r="G296" s="211" t="s">
        <v>327</v>
      </c>
      <c r="H296" s="230">
        <f t="shared" si="11"/>
        <v>4.4000000000000004</v>
      </c>
      <c r="I296" s="228" t="s">
        <v>9</v>
      </c>
      <c r="N296" s="248"/>
    </row>
    <row r="297" spans="1:14" x14ac:dyDescent="0.25">
      <c r="A297" s="207" t="s">
        <v>395</v>
      </c>
      <c r="B297" s="209">
        <v>0.95</v>
      </c>
      <c r="C297" s="232" t="s">
        <v>326</v>
      </c>
      <c r="D297" s="209">
        <v>0.8</v>
      </c>
      <c r="E297" s="82" t="s">
        <v>326</v>
      </c>
      <c r="F297" s="209">
        <v>1</v>
      </c>
      <c r="G297" s="82" t="s">
        <v>327</v>
      </c>
      <c r="H297" s="234">
        <f t="shared" si="11"/>
        <v>0.76</v>
      </c>
      <c r="I297" s="222" t="s">
        <v>9</v>
      </c>
      <c r="N297" s="248"/>
    </row>
    <row r="298" spans="1:14" x14ac:dyDescent="0.25">
      <c r="A298" s="217" t="s">
        <v>396</v>
      </c>
      <c r="B298" s="237">
        <v>1</v>
      </c>
      <c r="C298" s="233" t="s">
        <v>326</v>
      </c>
      <c r="D298" s="237">
        <v>0.4</v>
      </c>
      <c r="E298" s="211" t="s">
        <v>326</v>
      </c>
      <c r="F298" s="237">
        <v>2</v>
      </c>
      <c r="G298" s="211" t="s">
        <v>327</v>
      </c>
      <c r="H298" s="230">
        <f t="shared" si="11"/>
        <v>0.8</v>
      </c>
      <c r="I298" s="228" t="s">
        <v>9</v>
      </c>
      <c r="N298" s="248"/>
    </row>
    <row r="299" spans="1:14" x14ac:dyDescent="0.25">
      <c r="A299" s="207" t="s">
        <v>424</v>
      </c>
      <c r="B299" s="209">
        <v>4.4000000000000004</v>
      </c>
      <c r="C299" s="232" t="s">
        <v>326</v>
      </c>
      <c r="D299" s="209">
        <v>3.3</v>
      </c>
      <c r="E299" s="82" t="s">
        <v>326</v>
      </c>
      <c r="F299" s="209">
        <v>1</v>
      </c>
      <c r="G299" s="82" t="s">
        <v>327</v>
      </c>
      <c r="H299" s="234">
        <f t="shared" si="11"/>
        <v>14.52</v>
      </c>
      <c r="I299" s="222" t="s">
        <v>9</v>
      </c>
      <c r="N299" s="248"/>
    </row>
    <row r="300" spans="1:14" x14ac:dyDescent="0.25">
      <c r="A300" s="207" t="s">
        <v>424</v>
      </c>
      <c r="B300" s="209">
        <v>1.9</v>
      </c>
      <c r="C300" s="232" t="s">
        <v>326</v>
      </c>
      <c r="D300" s="209">
        <v>2.1</v>
      </c>
      <c r="E300" s="82" t="s">
        <v>326</v>
      </c>
      <c r="F300" s="209">
        <v>1</v>
      </c>
      <c r="G300" s="82" t="s">
        <v>327</v>
      </c>
      <c r="H300" s="234">
        <f t="shared" si="11"/>
        <v>3.9899999999999998</v>
      </c>
      <c r="I300" s="222" t="s">
        <v>9</v>
      </c>
      <c r="N300" s="248"/>
    </row>
    <row r="301" spans="1:14" x14ac:dyDescent="0.25">
      <c r="A301" s="217" t="s">
        <v>425</v>
      </c>
      <c r="B301" s="237">
        <v>0.8</v>
      </c>
      <c r="C301" s="233" t="s">
        <v>326</v>
      </c>
      <c r="D301" s="237">
        <v>2.1</v>
      </c>
      <c r="E301" s="211" t="s">
        <v>326</v>
      </c>
      <c r="F301" s="237">
        <v>7</v>
      </c>
      <c r="G301" s="211" t="s">
        <v>327</v>
      </c>
      <c r="H301" s="230">
        <f t="shared" si="11"/>
        <v>11.760000000000002</v>
      </c>
      <c r="I301" s="228" t="s">
        <v>9</v>
      </c>
      <c r="N301" s="248"/>
    </row>
    <row r="302" spans="1:14" x14ac:dyDescent="0.25">
      <c r="A302" s="207" t="s">
        <v>426</v>
      </c>
      <c r="B302" s="209">
        <v>0.9</v>
      </c>
      <c r="C302" s="232" t="s">
        <v>326</v>
      </c>
      <c r="D302" s="209">
        <v>2.1</v>
      </c>
      <c r="E302" s="82" t="s">
        <v>326</v>
      </c>
      <c r="F302" s="209">
        <v>21</v>
      </c>
      <c r="G302" s="82" t="s">
        <v>327</v>
      </c>
      <c r="H302" s="234">
        <f t="shared" si="11"/>
        <v>39.690000000000005</v>
      </c>
      <c r="I302" s="222" t="s">
        <v>9</v>
      </c>
      <c r="N302" s="248"/>
    </row>
    <row r="303" spans="1:14" x14ac:dyDescent="0.25">
      <c r="A303" s="207" t="s">
        <v>428</v>
      </c>
      <c r="B303" s="209">
        <v>1</v>
      </c>
      <c r="C303" s="232" t="s">
        <v>326</v>
      </c>
      <c r="D303" s="209">
        <v>2.1</v>
      </c>
      <c r="E303" s="82" t="s">
        <v>326</v>
      </c>
      <c r="F303" s="209">
        <v>2</v>
      </c>
      <c r="G303" s="82" t="s">
        <v>327</v>
      </c>
      <c r="H303" s="234">
        <f t="shared" si="11"/>
        <v>4.2</v>
      </c>
      <c r="I303" s="222" t="s">
        <v>9</v>
      </c>
      <c r="N303" s="248"/>
    </row>
    <row r="304" spans="1:14" x14ac:dyDescent="0.25">
      <c r="A304" s="207" t="s">
        <v>429</v>
      </c>
      <c r="B304" s="209">
        <v>1.2</v>
      </c>
      <c r="C304" s="232" t="s">
        <v>326</v>
      </c>
      <c r="D304" s="209">
        <v>2.1</v>
      </c>
      <c r="E304" s="82" t="s">
        <v>326</v>
      </c>
      <c r="F304" s="209">
        <v>2</v>
      </c>
      <c r="G304" s="82" t="s">
        <v>327</v>
      </c>
      <c r="H304" s="234">
        <f t="shared" si="11"/>
        <v>5.04</v>
      </c>
      <c r="I304" s="222" t="s">
        <v>9</v>
      </c>
      <c r="N304" s="248"/>
    </row>
    <row r="305" spans="1:18" x14ac:dyDescent="0.25">
      <c r="A305" s="239" t="s">
        <v>458</v>
      </c>
      <c r="B305" s="240">
        <v>2</v>
      </c>
      <c r="C305" s="232" t="s">
        <v>326</v>
      </c>
      <c r="D305" s="209">
        <v>0.9</v>
      </c>
      <c r="E305" s="82" t="s">
        <v>326</v>
      </c>
      <c r="F305" s="209">
        <v>1</v>
      </c>
      <c r="G305" s="82" t="s">
        <v>327</v>
      </c>
      <c r="H305" s="234">
        <f t="shared" ref="H305" si="12">B305*D305*F305</f>
        <v>1.8</v>
      </c>
      <c r="I305" s="222" t="s">
        <v>9</v>
      </c>
      <c r="N305" s="248"/>
    </row>
    <row r="306" spans="1:18" x14ac:dyDescent="0.25">
      <c r="A306" s="215" t="s">
        <v>343</v>
      </c>
      <c r="B306" s="83">
        <f>SUM(H294:H305)</f>
        <v>104.56000000000002</v>
      </c>
      <c r="C306" s="84" t="s">
        <v>9</v>
      </c>
      <c r="N306" s="248"/>
    </row>
    <row r="307" spans="1:18" x14ac:dyDescent="0.25">
      <c r="A307" s="77"/>
      <c r="B307" s="78"/>
      <c r="C307" s="77"/>
      <c r="N307" s="248"/>
    </row>
    <row r="308" spans="1:18" ht="14.4" x14ac:dyDescent="0.25">
      <c r="A308" s="325" t="s">
        <v>380</v>
      </c>
      <c r="B308" s="326"/>
      <c r="C308" s="326"/>
      <c r="D308" s="326"/>
      <c r="E308" s="326"/>
      <c r="F308" s="326"/>
      <c r="G308" s="326"/>
      <c r="H308" s="326"/>
      <c r="I308" s="327"/>
      <c r="J308" s="105">
        <f>B291-B306</f>
        <v>538.09199999999998</v>
      </c>
      <c r="K308" s="106" t="s">
        <v>9</v>
      </c>
      <c r="N308" s="97"/>
    </row>
    <row r="309" spans="1:18" x14ac:dyDescent="0.25">
      <c r="N309" s="97"/>
    </row>
    <row r="310" spans="1:18" ht="14.4" x14ac:dyDescent="0.25">
      <c r="A310" s="322" t="s">
        <v>381</v>
      </c>
      <c r="B310" s="323"/>
      <c r="C310" s="323"/>
      <c r="D310" s="323"/>
      <c r="E310" s="323"/>
      <c r="F310" s="323"/>
      <c r="G310" s="323"/>
      <c r="H310" s="323"/>
      <c r="I310" s="324"/>
      <c r="J310" s="117">
        <v>170.4</v>
      </c>
      <c r="K310" s="112" t="s">
        <v>9</v>
      </c>
      <c r="L310" s="112"/>
      <c r="M310" s="81"/>
      <c r="N310" s="97"/>
    </row>
    <row r="311" spans="1:18" s="22" customFormat="1" ht="14.4" x14ac:dyDescent="0.25">
      <c r="A311" s="316" t="s">
        <v>382</v>
      </c>
      <c r="B311" s="317"/>
      <c r="C311" s="317"/>
      <c r="D311" s="317"/>
      <c r="E311" s="317"/>
      <c r="F311" s="317"/>
      <c r="G311" s="317"/>
      <c r="H311" s="317"/>
      <c r="I311" s="318"/>
      <c r="J311" s="114">
        <f>J308-J310</f>
        <v>367.69200000000001</v>
      </c>
      <c r="K311" s="115" t="s">
        <v>9</v>
      </c>
      <c r="L311" s="110"/>
      <c r="M311" s="111"/>
      <c r="O311" s="23"/>
      <c r="P311" s="23"/>
      <c r="Q311" s="23"/>
      <c r="R311" s="23"/>
    </row>
    <row r="312" spans="1:18" s="97" customFormat="1" ht="14.4" x14ac:dyDescent="0.25">
      <c r="A312" s="363" t="s">
        <v>383</v>
      </c>
      <c r="B312" s="364"/>
      <c r="C312" s="364"/>
      <c r="D312" s="364"/>
      <c r="E312" s="364"/>
      <c r="F312" s="364"/>
      <c r="G312" s="364"/>
      <c r="H312" s="364"/>
      <c r="I312" s="365"/>
      <c r="J312" s="126">
        <f>J308+J310</f>
        <v>708.49199999999996</v>
      </c>
      <c r="K312" s="127" t="s">
        <v>9</v>
      </c>
      <c r="L312" s="128"/>
      <c r="M312" s="77"/>
      <c r="O312" s="23"/>
      <c r="P312" s="23"/>
      <c r="Q312" s="23"/>
      <c r="R312" s="23"/>
    </row>
    <row r="313" spans="1:18" s="97" customFormat="1" ht="14.4" x14ac:dyDescent="0.25">
      <c r="A313" s="132"/>
      <c r="B313" s="132"/>
      <c r="C313" s="132"/>
      <c r="D313" s="132"/>
      <c r="E313" s="132"/>
      <c r="F313" s="132"/>
      <c r="G313" s="132"/>
      <c r="H313" s="132"/>
      <c r="I313" s="132"/>
      <c r="J313" s="133"/>
      <c r="K313" s="134"/>
      <c r="L313" s="135"/>
      <c r="M313" s="136"/>
      <c r="O313" s="23"/>
      <c r="P313" s="23"/>
      <c r="Q313" s="23"/>
      <c r="R313" s="23"/>
    </row>
    <row r="314" spans="1:18" s="248" customFormat="1" ht="29.25" customHeight="1" x14ac:dyDescent="0.3">
      <c r="A314" s="330" t="s">
        <v>459</v>
      </c>
      <c r="B314" s="331"/>
      <c r="C314" s="331"/>
      <c r="D314" s="331"/>
      <c r="E314" s="331"/>
      <c r="F314" s="331"/>
      <c r="G314" s="331"/>
      <c r="H314" s="331"/>
      <c r="I314" s="331"/>
      <c r="J314" s="331"/>
      <c r="K314" s="331"/>
      <c r="L314" s="331"/>
      <c r="M314" s="332"/>
      <c r="O314" s="23"/>
      <c r="P314" s="23"/>
      <c r="Q314" s="23"/>
      <c r="R314" s="23"/>
    </row>
    <row r="315" spans="1:18" s="248" customForma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O315" s="23"/>
      <c r="P315" s="23"/>
      <c r="Q315" s="23"/>
      <c r="R315" s="23"/>
    </row>
    <row r="316" spans="1:18" s="248" customFormat="1" x14ac:dyDescent="0.25">
      <c r="A316" s="23"/>
      <c r="B316" s="333" t="s">
        <v>339</v>
      </c>
      <c r="C316" s="334"/>
      <c r="D316" s="333" t="s">
        <v>324</v>
      </c>
      <c r="E316" s="334"/>
      <c r="F316" s="333" t="s">
        <v>340</v>
      </c>
      <c r="G316" s="334"/>
      <c r="H316" s="366" t="s">
        <v>325</v>
      </c>
      <c r="I316" s="366"/>
      <c r="J316" s="23"/>
      <c r="K316" s="23"/>
      <c r="L316" s="23"/>
      <c r="M316" s="23"/>
      <c r="O316" s="23"/>
      <c r="P316" s="23"/>
      <c r="Q316" s="23"/>
      <c r="R316" s="23"/>
    </row>
    <row r="317" spans="1:18" s="248" customFormat="1" x14ac:dyDescent="0.25">
      <c r="A317" s="216" t="s">
        <v>407</v>
      </c>
      <c r="B317" s="237">
        <v>6.39</v>
      </c>
      <c r="C317" s="221" t="s">
        <v>326</v>
      </c>
      <c r="D317" s="237">
        <v>2.2000000000000002</v>
      </c>
      <c r="E317" s="221" t="s">
        <v>326</v>
      </c>
      <c r="F317" s="237">
        <v>1</v>
      </c>
      <c r="G317" s="221" t="s">
        <v>327</v>
      </c>
      <c r="H317" s="223">
        <f t="shared" ref="H317:H328" si="13">B317*D317*F317</f>
        <v>14.058</v>
      </c>
      <c r="I317" s="227" t="s">
        <v>9</v>
      </c>
      <c r="J317" s="23"/>
      <c r="K317" s="23"/>
      <c r="L317" s="23"/>
      <c r="M317" s="23"/>
      <c r="O317" s="23"/>
      <c r="P317" s="23"/>
      <c r="Q317" s="23"/>
      <c r="R317" s="23"/>
    </row>
    <row r="318" spans="1:18" s="248" customFormat="1" x14ac:dyDescent="0.25">
      <c r="A318" s="216" t="s">
        <v>407</v>
      </c>
      <c r="B318" s="209">
        <v>6.39</v>
      </c>
      <c r="C318" s="82" t="s">
        <v>326</v>
      </c>
      <c r="D318" s="210">
        <v>2.2000000000000002</v>
      </c>
      <c r="E318" s="82" t="s">
        <v>326</v>
      </c>
      <c r="F318" s="209">
        <v>1</v>
      </c>
      <c r="G318" s="82" t="s">
        <v>327</v>
      </c>
      <c r="H318" s="80">
        <f t="shared" si="13"/>
        <v>14.058</v>
      </c>
      <c r="I318" s="222" t="s">
        <v>9</v>
      </c>
      <c r="J318" s="23"/>
      <c r="K318" s="23"/>
      <c r="L318" s="23"/>
      <c r="M318" s="23"/>
      <c r="O318" s="23"/>
      <c r="P318" s="23"/>
      <c r="Q318" s="23"/>
      <c r="R318" s="23"/>
    </row>
    <row r="319" spans="1:18" s="248" customFormat="1" x14ac:dyDescent="0.25">
      <c r="A319" s="216" t="s">
        <v>407</v>
      </c>
      <c r="B319" s="209">
        <v>10.38</v>
      </c>
      <c r="C319" s="82" t="s">
        <v>326</v>
      </c>
      <c r="D319" s="210">
        <v>2.2000000000000002</v>
      </c>
      <c r="E319" s="82" t="s">
        <v>326</v>
      </c>
      <c r="F319" s="209">
        <v>1</v>
      </c>
      <c r="G319" s="82" t="s">
        <v>327</v>
      </c>
      <c r="H319" s="80">
        <f t="shared" si="13"/>
        <v>22.836000000000002</v>
      </c>
      <c r="I319" s="222" t="s">
        <v>9</v>
      </c>
      <c r="J319" s="23"/>
      <c r="K319" s="23"/>
      <c r="L319" s="23"/>
      <c r="M319" s="23"/>
      <c r="O319" s="23"/>
      <c r="P319" s="23"/>
      <c r="Q319" s="23"/>
      <c r="R319" s="23"/>
    </row>
    <row r="320" spans="1:18" s="248" customFormat="1" x14ac:dyDescent="0.25">
      <c r="A320" s="207" t="s">
        <v>414</v>
      </c>
      <c r="B320" s="209">
        <v>6.09</v>
      </c>
      <c r="C320" s="82" t="s">
        <v>326</v>
      </c>
      <c r="D320" s="210">
        <v>2.2000000000000002</v>
      </c>
      <c r="E320" s="82" t="s">
        <v>326</v>
      </c>
      <c r="F320" s="209">
        <v>1</v>
      </c>
      <c r="G320" s="82" t="s">
        <v>327</v>
      </c>
      <c r="H320" s="80">
        <f t="shared" si="13"/>
        <v>13.398000000000001</v>
      </c>
      <c r="I320" s="222" t="s">
        <v>9</v>
      </c>
      <c r="J320" s="23"/>
      <c r="K320" s="23"/>
      <c r="L320" s="23"/>
      <c r="M320" s="23"/>
      <c r="O320" s="23"/>
      <c r="P320" s="23"/>
      <c r="Q320" s="23"/>
      <c r="R320" s="23"/>
    </row>
    <row r="321" spans="1:18" s="248" customFormat="1" x14ac:dyDescent="0.25">
      <c r="A321" s="207" t="s">
        <v>407</v>
      </c>
      <c r="B321" s="209">
        <v>6.98</v>
      </c>
      <c r="C321" s="82" t="s">
        <v>326</v>
      </c>
      <c r="D321" s="210">
        <v>2.2000000000000002</v>
      </c>
      <c r="E321" s="82" t="s">
        <v>326</v>
      </c>
      <c r="F321" s="209">
        <v>1</v>
      </c>
      <c r="G321" s="82" t="s">
        <v>327</v>
      </c>
      <c r="H321" s="80">
        <f t="shared" si="13"/>
        <v>15.356000000000002</v>
      </c>
      <c r="I321" s="222" t="s">
        <v>9</v>
      </c>
      <c r="J321" s="23"/>
      <c r="K321" s="23"/>
      <c r="L321" s="23"/>
      <c r="M321" s="23"/>
      <c r="O321" s="23"/>
      <c r="P321" s="23"/>
      <c r="Q321" s="23"/>
      <c r="R321" s="23"/>
    </row>
    <row r="322" spans="1:18" s="248" customFormat="1" x14ac:dyDescent="0.25">
      <c r="A322" s="207" t="s">
        <v>460</v>
      </c>
      <c r="B322" s="209">
        <v>9.98</v>
      </c>
      <c r="C322" s="82" t="s">
        <v>326</v>
      </c>
      <c r="D322" s="210">
        <v>2.2000000000000002</v>
      </c>
      <c r="E322" s="82" t="s">
        <v>326</v>
      </c>
      <c r="F322" s="209">
        <v>1</v>
      </c>
      <c r="G322" s="82" t="s">
        <v>327</v>
      </c>
      <c r="H322" s="80">
        <f t="shared" si="13"/>
        <v>21.956000000000003</v>
      </c>
      <c r="I322" s="222" t="s">
        <v>9</v>
      </c>
      <c r="J322" s="23"/>
      <c r="K322" s="23"/>
      <c r="L322" s="23"/>
      <c r="M322" s="23"/>
      <c r="O322" s="23"/>
      <c r="P322" s="23"/>
      <c r="Q322" s="23"/>
      <c r="R322" s="23"/>
    </row>
    <row r="323" spans="1:18" s="248" customFormat="1" x14ac:dyDescent="0.25">
      <c r="A323" s="207" t="s">
        <v>416</v>
      </c>
      <c r="B323" s="209">
        <v>9.98</v>
      </c>
      <c r="C323" s="82" t="s">
        <v>326</v>
      </c>
      <c r="D323" s="210">
        <v>2.2000000000000002</v>
      </c>
      <c r="E323" s="82" t="s">
        <v>326</v>
      </c>
      <c r="F323" s="209">
        <v>1</v>
      </c>
      <c r="G323" s="82" t="s">
        <v>327</v>
      </c>
      <c r="H323" s="80">
        <f t="shared" si="13"/>
        <v>21.956000000000003</v>
      </c>
      <c r="I323" s="222" t="s">
        <v>9</v>
      </c>
      <c r="J323" s="23"/>
      <c r="K323" s="23"/>
      <c r="L323" s="23"/>
      <c r="M323" s="23"/>
      <c r="O323" s="23"/>
      <c r="P323" s="23"/>
      <c r="Q323" s="23"/>
      <c r="R323" s="23"/>
    </row>
    <row r="324" spans="1:18" s="248" customFormat="1" x14ac:dyDescent="0.25">
      <c r="A324" s="207" t="s">
        <v>461</v>
      </c>
      <c r="B324" s="209">
        <v>4.13</v>
      </c>
      <c r="C324" s="82" t="s">
        <v>326</v>
      </c>
      <c r="D324" s="210">
        <v>2.2000000000000002</v>
      </c>
      <c r="E324" s="82" t="s">
        <v>326</v>
      </c>
      <c r="F324" s="209">
        <v>1</v>
      </c>
      <c r="G324" s="211" t="s">
        <v>327</v>
      </c>
      <c r="H324" s="229">
        <f t="shared" si="13"/>
        <v>9.0860000000000003</v>
      </c>
      <c r="I324" s="228" t="s">
        <v>9</v>
      </c>
      <c r="J324" s="23"/>
      <c r="K324" s="23"/>
      <c r="L324" s="23"/>
      <c r="M324" s="23"/>
      <c r="O324" s="23"/>
      <c r="P324" s="23"/>
      <c r="Q324" s="23"/>
      <c r="R324" s="23"/>
    </row>
    <row r="325" spans="1:18" s="248" customFormat="1" x14ac:dyDescent="0.25">
      <c r="A325" s="207" t="s">
        <v>461</v>
      </c>
      <c r="B325" s="209">
        <v>4.13</v>
      </c>
      <c r="C325" s="82" t="s">
        <v>326</v>
      </c>
      <c r="D325" s="210">
        <v>2.2000000000000002</v>
      </c>
      <c r="E325" s="82" t="s">
        <v>326</v>
      </c>
      <c r="F325" s="209">
        <v>1</v>
      </c>
      <c r="G325" s="82" t="s">
        <v>327</v>
      </c>
      <c r="H325" s="80">
        <f t="shared" si="13"/>
        <v>9.0860000000000003</v>
      </c>
      <c r="I325" s="222" t="s">
        <v>9</v>
      </c>
      <c r="J325" s="23"/>
      <c r="K325" s="23"/>
      <c r="L325" s="23"/>
      <c r="M325" s="23"/>
      <c r="O325" s="23"/>
      <c r="P325" s="23"/>
      <c r="Q325" s="23"/>
      <c r="R325" s="23"/>
    </row>
    <row r="326" spans="1:18" s="248" customFormat="1" x14ac:dyDescent="0.25">
      <c r="A326" s="207" t="s">
        <v>461</v>
      </c>
      <c r="B326" s="240">
        <v>4.13</v>
      </c>
      <c r="C326" s="82" t="s">
        <v>326</v>
      </c>
      <c r="D326" s="210">
        <v>2.2000000000000002</v>
      </c>
      <c r="E326" s="82" t="s">
        <v>326</v>
      </c>
      <c r="F326" s="209">
        <v>1</v>
      </c>
      <c r="G326" s="82" t="s">
        <v>327</v>
      </c>
      <c r="H326" s="80">
        <f t="shared" si="13"/>
        <v>9.0860000000000003</v>
      </c>
      <c r="I326" s="222" t="s">
        <v>9</v>
      </c>
      <c r="J326" s="23"/>
      <c r="K326" s="23"/>
      <c r="L326" s="23"/>
      <c r="M326" s="23"/>
      <c r="O326" s="23"/>
      <c r="P326" s="23"/>
      <c r="Q326" s="23"/>
      <c r="R326" s="23"/>
    </row>
    <row r="327" spans="1:18" s="248" customFormat="1" x14ac:dyDescent="0.25">
      <c r="A327" s="239" t="s">
        <v>462</v>
      </c>
      <c r="B327" s="240">
        <v>8.19</v>
      </c>
      <c r="C327" s="82" t="s">
        <v>326</v>
      </c>
      <c r="D327" s="210">
        <v>2.2000000000000002</v>
      </c>
      <c r="E327" s="82" t="s">
        <v>326</v>
      </c>
      <c r="F327" s="209">
        <v>1</v>
      </c>
      <c r="G327" s="82" t="s">
        <v>327</v>
      </c>
      <c r="H327" s="80">
        <f t="shared" si="13"/>
        <v>18.018000000000001</v>
      </c>
      <c r="I327" s="222" t="s">
        <v>9</v>
      </c>
      <c r="J327" s="23"/>
      <c r="K327" s="23"/>
      <c r="L327" s="23"/>
      <c r="M327" s="23"/>
      <c r="O327" s="23"/>
      <c r="P327" s="23"/>
      <c r="Q327" s="23"/>
      <c r="R327" s="23"/>
    </row>
    <row r="328" spans="1:18" s="248" customFormat="1" x14ac:dyDescent="0.25">
      <c r="A328" s="239" t="s">
        <v>420</v>
      </c>
      <c r="B328" s="240">
        <v>8.98</v>
      </c>
      <c r="C328" s="82" t="s">
        <v>326</v>
      </c>
      <c r="D328" s="210">
        <v>2.2000000000000002</v>
      </c>
      <c r="E328" s="82" t="s">
        <v>326</v>
      </c>
      <c r="F328" s="209">
        <v>1</v>
      </c>
      <c r="G328" s="82" t="s">
        <v>327</v>
      </c>
      <c r="H328" s="80">
        <f t="shared" si="13"/>
        <v>19.756000000000004</v>
      </c>
      <c r="I328" s="222" t="s">
        <v>9</v>
      </c>
      <c r="J328" s="23"/>
      <c r="K328" s="23"/>
      <c r="L328" s="23"/>
      <c r="M328" s="23"/>
      <c r="O328" s="23"/>
      <c r="P328" s="23"/>
      <c r="Q328" s="23"/>
      <c r="R328" s="23"/>
    </row>
    <row r="329" spans="1:18" s="248" customFormat="1" x14ac:dyDescent="0.25">
      <c r="A329" s="215" t="s">
        <v>342</v>
      </c>
      <c r="B329" s="83">
        <f>SUM(H317:H328)</f>
        <v>188.65000000000003</v>
      </c>
      <c r="C329" s="84" t="s">
        <v>9</v>
      </c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O329" s="23"/>
      <c r="P329" s="23"/>
      <c r="Q329" s="23"/>
      <c r="R329" s="23"/>
    </row>
    <row r="330" spans="1:18" s="248" customFormat="1" x14ac:dyDescent="0.25">
      <c r="A330" s="77"/>
      <c r="B330" s="78"/>
      <c r="C330" s="77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O330" s="23"/>
      <c r="P330" s="23"/>
      <c r="Q330" s="23"/>
      <c r="R330" s="23"/>
    </row>
    <row r="331" spans="1:18" s="248" customFormat="1" x14ac:dyDescent="0.25">
      <c r="A331" s="23"/>
      <c r="B331" s="333" t="s">
        <v>339</v>
      </c>
      <c r="C331" s="334"/>
      <c r="D331" s="333" t="s">
        <v>323</v>
      </c>
      <c r="E331" s="334"/>
      <c r="F331" s="333" t="s">
        <v>340</v>
      </c>
      <c r="G331" s="334"/>
      <c r="H331" s="366" t="s">
        <v>325</v>
      </c>
      <c r="I331" s="366"/>
      <c r="J331" s="23"/>
      <c r="K331" s="23"/>
      <c r="L331" s="23"/>
      <c r="M331" s="23"/>
      <c r="O331" s="23"/>
      <c r="P331" s="23"/>
      <c r="Q331" s="23"/>
      <c r="R331" s="23"/>
    </row>
    <row r="332" spans="1:18" s="248" customFormat="1" x14ac:dyDescent="0.25">
      <c r="A332" s="216" t="s">
        <v>394</v>
      </c>
      <c r="B332" s="237">
        <v>1</v>
      </c>
      <c r="C332" s="231" t="s">
        <v>326</v>
      </c>
      <c r="D332" s="237">
        <v>0.8</v>
      </c>
      <c r="E332" s="221" t="s">
        <v>326</v>
      </c>
      <c r="F332" s="237">
        <v>6</v>
      </c>
      <c r="G332" s="221" t="s">
        <v>327</v>
      </c>
      <c r="H332" s="230">
        <f>B332*D332*F332</f>
        <v>4.8000000000000007</v>
      </c>
      <c r="I332" s="228" t="s">
        <v>9</v>
      </c>
      <c r="J332" s="23"/>
      <c r="K332" s="23"/>
      <c r="L332" s="23"/>
      <c r="M332" s="23"/>
      <c r="O332" s="23"/>
      <c r="P332" s="23"/>
      <c r="Q332" s="23"/>
      <c r="R332" s="23"/>
    </row>
    <row r="333" spans="1:18" s="248" customFormat="1" x14ac:dyDescent="0.25">
      <c r="A333" s="207" t="s">
        <v>396</v>
      </c>
      <c r="B333" s="209">
        <v>1</v>
      </c>
      <c r="C333" s="232" t="s">
        <v>326</v>
      </c>
      <c r="D333" s="209">
        <v>0.4</v>
      </c>
      <c r="E333" s="82" t="s">
        <v>326</v>
      </c>
      <c r="F333" s="209">
        <v>1</v>
      </c>
      <c r="G333" s="82" t="s">
        <v>327</v>
      </c>
      <c r="H333" s="234">
        <f t="shared" ref="H333:H339" si="14">B333*D333*F333</f>
        <v>0.4</v>
      </c>
      <c r="I333" s="222" t="s">
        <v>9</v>
      </c>
      <c r="J333" s="23"/>
      <c r="K333" s="23"/>
      <c r="L333" s="23"/>
      <c r="M333" s="23"/>
      <c r="O333" s="23"/>
      <c r="P333" s="23"/>
      <c r="Q333" s="23"/>
      <c r="R333" s="23"/>
    </row>
    <row r="334" spans="1:18" s="248" customFormat="1" x14ac:dyDescent="0.25">
      <c r="A334" s="207" t="s">
        <v>423</v>
      </c>
      <c r="B334" s="209">
        <v>2</v>
      </c>
      <c r="C334" s="232" t="s">
        <v>326</v>
      </c>
      <c r="D334" s="209">
        <v>2.2000000000000002</v>
      </c>
      <c r="E334" s="82" t="s">
        <v>326</v>
      </c>
      <c r="F334" s="209">
        <v>5</v>
      </c>
      <c r="G334" s="82" t="s">
        <v>327</v>
      </c>
      <c r="H334" s="234">
        <f t="shared" si="14"/>
        <v>22</v>
      </c>
      <c r="I334" s="222" t="s">
        <v>9</v>
      </c>
      <c r="J334" s="23"/>
      <c r="K334" s="23"/>
      <c r="L334" s="23"/>
      <c r="M334" s="23"/>
      <c r="O334" s="23"/>
      <c r="P334" s="23"/>
      <c r="Q334" s="23"/>
      <c r="R334" s="23"/>
    </row>
    <row r="335" spans="1:18" s="248" customFormat="1" x14ac:dyDescent="0.25">
      <c r="A335" s="217" t="s">
        <v>425</v>
      </c>
      <c r="B335" s="237">
        <v>0.8</v>
      </c>
      <c r="C335" s="233" t="s">
        <v>326</v>
      </c>
      <c r="D335" s="237">
        <v>2.1</v>
      </c>
      <c r="E335" s="211" t="s">
        <v>326</v>
      </c>
      <c r="F335" s="237">
        <v>4</v>
      </c>
      <c r="G335" s="211" t="s">
        <v>327</v>
      </c>
      <c r="H335" s="260">
        <f t="shared" si="14"/>
        <v>6.7200000000000006</v>
      </c>
      <c r="I335" s="258" t="s">
        <v>9</v>
      </c>
      <c r="J335" s="23"/>
      <c r="K335" s="23"/>
      <c r="L335" s="23"/>
      <c r="M335" s="23"/>
      <c r="O335" s="23"/>
      <c r="P335" s="23"/>
      <c r="Q335" s="23"/>
      <c r="R335" s="23"/>
    </row>
    <row r="336" spans="1:18" s="248" customFormat="1" x14ac:dyDescent="0.25">
      <c r="A336" s="207" t="s">
        <v>426</v>
      </c>
      <c r="B336" s="209">
        <v>0.9</v>
      </c>
      <c r="C336" s="232" t="s">
        <v>326</v>
      </c>
      <c r="D336" s="209">
        <v>2.1</v>
      </c>
      <c r="E336" s="82" t="s">
        <v>326</v>
      </c>
      <c r="F336" s="209">
        <v>3</v>
      </c>
      <c r="G336" s="82" t="s">
        <v>327</v>
      </c>
      <c r="H336" s="230">
        <f t="shared" si="14"/>
        <v>5.67</v>
      </c>
      <c r="I336" s="228" t="s">
        <v>9</v>
      </c>
      <c r="J336" s="23"/>
      <c r="K336" s="23"/>
      <c r="L336" s="23"/>
      <c r="M336" s="23"/>
      <c r="O336" s="23"/>
      <c r="P336" s="23"/>
      <c r="Q336" s="23"/>
      <c r="R336" s="23"/>
    </row>
    <row r="337" spans="1:18" s="248" customFormat="1" x14ac:dyDescent="0.25">
      <c r="A337" s="216" t="s">
        <v>427</v>
      </c>
      <c r="B337" s="237">
        <v>0.9</v>
      </c>
      <c r="C337" s="232" t="s">
        <v>326</v>
      </c>
      <c r="D337" s="237">
        <v>2.1</v>
      </c>
      <c r="E337" s="82" t="s">
        <v>326</v>
      </c>
      <c r="F337" s="237">
        <v>2</v>
      </c>
      <c r="G337" s="82" t="s">
        <v>327</v>
      </c>
      <c r="H337" s="257">
        <f t="shared" si="14"/>
        <v>3.7800000000000002</v>
      </c>
      <c r="I337" s="227" t="s">
        <v>9</v>
      </c>
      <c r="J337" s="23"/>
      <c r="K337" s="23"/>
      <c r="L337" s="23"/>
      <c r="M337" s="23"/>
      <c r="O337" s="23"/>
      <c r="P337" s="23"/>
      <c r="Q337" s="23"/>
      <c r="R337" s="23"/>
    </row>
    <row r="338" spans="1:18" s="248" customFormat="1" x14ac:dyDescent="0.25">
      <c r="A338" s="207" t="s">
        <v>430</v>
      </c>
      <c r="B338" s="209">
        <v>1.2</v>
      </c>
      <c r="C338" s="232" t="s">
        <v>326</v>
      </c>
      <c r="D338" s="209">
        <v>2.1</v>
      </c>
      <c r="E338" s="82" t="s">
        <v>326</v>
      </c>
      <c r="F338" s="209">
        <v>2</v>
      </c>
      <c r="G338" s="82" t="s">
        <v>327</v>
      </c>
      <c r="H338" s="257">
        <f t="shared" si="14"/>
        <v>5.04</v>
      </c>
      <c r="I338" s="222" t="s">
        <v>9</v>
      </c>
      <c r="J338" s="23"/>
      <c r="K338" s="23"/>
      <c r="L338" s="23"/>
      <c r="M338" s="23"/>
      <c r="O338" s="23"/>
      <c r="P338" s="23"/>
      <c r="Q338" s="23"/>
      <c r="R338" s="23"/>
    </row>
    <row r="339" spans="1:18" s="248" customFormat="1" x14ac:dyDescent="0.25">
      <c r="A339" s="239" t="s">
        <v>433</v>
      </c>
      <c r="B339" s="240">
        <v>0.55000000000000004</v>
      </c>
      <c r="C339" s="256" t="s">
        <v>326</v>
      </c>
      <c r="D339" s="240">
        <v>2.1</v>
      </c>
      <c r="E339" s="253" t="s">
        <v>326</v>
      </c>
      <c r="F339" s="240">
        <v>2</v>
      </c>
      <c r="G339" s="253" t="s">
        <v>327</v>
      </c>
      <c r="H339" s="259">
        <f t="shared" si="14"/>
        <v>2.3100000000000005</v>
      </c>
      <c r="I339" s="222" t="s">
        <v>9</v>
      </c>
      <c r="J339" s="23"/>
      <c r="K339" s="23"/>
      <c r="L339" s="23"/>
      <c r="M339" s="23"/>
      <c r="O339" s="23"/>
      <c r="P339" s="23"/>
      <c r="Q339" s="23"/>
      <c r="R339" s="23"/>
    </row>
    <row r="340" spans="1:18" s="248" customFormat="1" ht="14.4" x14ac:dyDescent="0.25">
      <c r="A340" s="215" t="s">
        <v>343</v>
      </c>
      <c r="B340" s="83">
        <f>SUM(H332:H339)</f>
        <v>50.720000000000006</v>
      </c>
      <c r="C340" s="84" t="s">
        <v>9</v>
      </c>
      <c r="D340" s="247"/>
      <c r="E340" s="247"/>
      <c r="F340" s="247"/>
      <c r="G340" s="247"/>
      <c r="H340" s="247"/>
      <c r="I340" s="247"/>
      <c r="J340" s="129"/>
      <c r="K340" s="123"/>
      <c r="L340" s="130"/>
      <c r="M340" s="131"/>
      <c r="O340" s="23"/>
      <c r="P340" s="23"/>
      <c r="Q340" s="23"/>
      <c r="R340" s="23"/>
    </row>
    <row r="341" spans="1:18" s="249" customFormat="1" ht="14.4" x14ac:dyDescent="0.25">
      <c r="A341" s="250"/>
      <c r="B341" s="250"/>
      <c r="C341" s="250"/>
      <c r="D341" s="250"/>
      <c r="E341" s="250"/>
      <c r="F341" s="250"/>
      <c r="G341" s="250"/>
      <c r="H341" s="250"/>
      <c r="I341" s="250"/>
      <c r="J341" s="129"/>
      <c r="K341" s="123"/>
      <c r="L341" s="130"/>
      <c r="M341" s="131"/>
      <c r="O341" s="23"/>
      <c r="P341" s="23"/>
      <c r="Q341" s="23"/>
      <c r="R341" s="23"/>
    </row>
    <row r="342" spans="1:18" s="249" customFormat="1" ht="14.4" x14ac:dyDescent="0.25">
      <c r="A342" s="250"/>
      <c r="B342" s="250"/>
      <c r="C342" s="250"/>
      <c r="D342" s="250"/>
      <c r="E342" s="250"/>
      <c r="F342" s="250"/>
      <c r="G342" s="250"/>
      <c r="H342" s="250"/>
      <c r="I342" s="250"/>
      <c r="J342" s="129"/>
      <c r="K342" s="123"/>
      <c r="L342" s="130"/>
      <c r="M342" s="131"/>
      <c r="O342" s="23"/>
      <c r="P342" s="23"/>
      <c r="Q342" s="23"/>
      <c r="R342" s="23"/>
    </row>
    <row r="343" spans="1:18" s="248" customFormat="1" ht="14.4" x14ac:dyDescent="0.25">
      <c r="A343" s="325" t="s">
        <v>380</v>
      </c>
      <c r="B343" s="326"/>
      <c r="C343" s="326"/>
      <c r="D343" s="326"/>
      <c r="E343" s="326"/>
      <c r="F343" s="326"/>
      <c r="G343" s="326"/>
      <c r="H343" s="326"/>
      <c r="I343" s="327"/>
      <c r="J343" s="105">
        <f>B329-B340</f>
        <v>137.93000000000004</v>
      </c>
      <c r="K343" s="106" t="s">
        <v>9</v>
      </c>
      <c r="L343" s="23"/>
      <c r="M343" s="23"/>
      <c r="O343" s="23"/>
      <c r="P343" s="23"/>
      <c r="Q343" s="23"/>
      <c r="R343" s="23"/>
    </row>
    <row r="344" spans="1:18" s="249" customFormat="1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O344" s="23"/>
      <c r="P344" s="23"/>
      <c r="Q344" s="23"/>
      <c r="R344" s="23"/>
    </row>
    <row r="345" spans="1:18" s="249" customFormat="1" ht="14.4" x14ac:dyDescent="0.25">
      <c r="A345" s="322" t="s">
        <v>381</v>
      </c>
      <c r="B345" s="323"/>
      <c r="C345" s="323"/>
      <c r="D345" s="323"/>
      <c r="E345" s="323"/>
      <c r="F345" s="323"/>
      <c r="G345" s="323"/>
      <c r="H345" s="323"/>
      <c r="I345" s="324"/>
      <c r="J345" s="117">
        <v>0</v>
      </c>
      <c r="K345" s="112" t="s">
        <v>9</v>
      </c>
      <c r="L345" s="112"/>
      <c r="M345" s="81"/>
      <c r="O345" s="23"/>
      <c r="P345" s="23"/>
      <c r="Q345" s="23"/>
      <c r="R345" s="23"/>
    </row>
    <row r="346" spans="1:18" s="249" customFormat="1" ht="14.4" x14ac:dyDescent="0.25">
      <c r="A346" s="316" t="s">
        <v>382</v>
      </c>
      <c r="B346" s="317"/>
      <c r="C346" s="317"/>
      <c r="D346" s="317"/>
      <c r="E346" s="317"/>
      <c r="F346" s="317"/>
      <c r="G346" s="317"/>
      <c r="H346" s="317"/>
      <c r="I346" s="318"/>
      <c r="J346" s="114">
        <f>J343-J345</f>
        <v>137.93000000000004</v>
      </c>
      <c r="K346" s="115" t="s">
        <v>9</v>
      </c>
      <c r="L346" s="110"/>
      <c r="M346" s="111"/>
      <c r="O346" s="23"/>
      <c r="P346" s="23"/>
      <c r="Q346" s="23"/>
      <c r="R346" s="23"/>
    </row>
    <row r="347" spans="1:18" s="249" customFormat="1" ht="14.4" x14ac:dyDescent="0.25">
      <c r="A347" s="322" t="s">
        <v>383</v>
      </c>
      <c r="B347" s="323"/>
      <c r="C347" s="323"/>
      <c r="D347" s="323"/>
      <c r="E347" s="323"/>
      <c r="F347" s="323"/>
      <c r="G347" s="323"/>
      <c r="H347" s="323"/>
      <c r="I347" s="367"/>
      <c r="J347" s="262">
        <f>J343+J345</f>
        <v>137.93000000000004</v>
      </c>
      <c r="K347" s="112" t="s">
        <v>9</v>
      </c>
      <c r="L347" s="263"/>
      <c r="M347" s="81"/>
      <c r="O347" s="23"/>
      <c r="P347" s="23"/>
      <c r="Q347" s="23"/>
      <c r="R347" s="23"/>
    </row>
    <row r="348" spans="1:18" s="249" customFormat="1" ht="14.4" x14ac:dyDescent="0.25">
      <c r="A348" s="250"/>
      <c r="B348" s="250"/>
      <c r="C348" s="250"/>
      <c r="D348" s="250"/>
      <c r="E348" s="250"/>
      <c r="F348" s="250"/>
      <c r="G348" s="250"/>
      <c r="H348" s="250"/>
      <c r="I348" s="250"/>
      <c r="J348" s="129"/>
      <c r="K348" s="123"/>
      <c r="L348" s="130"/>
      <c r="M348" s="131"/>
      <c r="O348" s="23"/>
      <c r="P348" s="23"/>
      <c r="Q348" s="23"/>
      <c r="R348" s="23"/>
    </row>
    <row r="349" spans="1:18" s="249" customFormat="1" ht="14.4" x14ac:dyDescent="0.25">
      <c r="A349" s="250"/>
      <c r="B349" s="250"/>
      <c r="C349" s="250"/>
      <c r="D349" s="250"/>
      <c r="E349" s="250"/>
      <c r="F349" s="250"/>
      <c r="G349" s="250"/>
      <c r="H349" s="250"/>
      <c r="I349" s="250"/>
      <c r="J349" s="129"/>
      <c r="K349" s="123"/>
      <c r="L349" s="130"/>
      <c r="M349" s="131"/>
      <c r="O349" s="23"/>
      <c r="P349" s="23"/>
      <c r="Q349" s="23"/>
      <c r="R349" s="23"/>
    </row>
    <row r="350" spans="1:18" s="249" customFormat="1" ht="14.4" x14ac:dyDescent="0.25">
      <c r="A350" s="250"/>
      <c r="B350" s="250"/>
      <c r="C350" s="250"/>
      <c r="D350" s="250"/>
      <c r="E350" s="250"/>
      <c r="F350" s="250"/>
      <c r="G350" s="250"/>
      <c r="H350" s="250"/>
      <c r="I350" s="250"/>
      <c r="J350" s="129"/>
      <c r="K350" s="123"/>
      <c r="L350" s="130"/>
      <c r="M350" s="131"/>
      <c r="O350" s="23"/>
      <c r="P350" s="23"/>
      <c r="Q350" s="23"/>
      <c r="R350" s="23"/>
    </row>
    <row r="351" spans="1:18" s="249" customFormat="1" ht="14.4" x14ac:dyDescent="0.25">
      <c r="A351" s="250"/>
      <c r="B351" s="250"/>
      <c r="C351" s="250"/>
      <c r="D351" s="250"/>
      <c r="E351" s="250"/>
      <c r="F351" s="250"/>
      <c r="G351" s="250"/>
      <c r="H351" s="250"/>
      <c r="I351" s="250"/>
      <c r="J351" s="129"/>
      <c r="K351" s="123"/>
      <c r="L351" s="130"/>
      <c r="M351" s="131"/>
      <c r="O351" s="23"/>
      <c r="P351" s="23"/>
      <c r="Q351" s="23"/>
      <c r="R351" s="23"/>
    </row>
    <row r="352" spans="1:18" s="97" customFormat="1" ht="14.4" x14ac:dyDescent="0.25">
      <c r="A352" s="116"/>
      <c r="B352" s="116"/>
      <c r="C352" s="116"/>
      <c r="D352" s="116"/>
      <c r="E352" s="116"/>
      <c r="F352" s="116"/>
      <c r="G352" s="116"/>
      <c r="H352" s="137"/>
      <c r="I352" s="137"/>
      <c r="J352" s="138"/>
      <c r="K352" s="139"/>
      <c r="L352" s="124"/>
      <c r="M352" s="125"/>
      <c r="O352" s="23"/>
      <c r="P352" s="23"/>
      <c r="Q352" s="23"/>
      <c r="R352" s="23"/>
    </row>
    <row r="353" spans="1:18" s="97" customFormat="1" ht="14.4" x14ac:dyDescent="0.25">
      <c r="A353" s="116"/>
      <c r="B353" s="116"/>
      <c r="C353" s="116"/>
      <c r="D353" s="116"/>
      <c r="E353" s="116"/>
      <c r="F353" s="116"/>
      <c r="G353" s="116"/>
      <c r="H353" s="296" t="s">
        <v>385</v>
      </c>
      <c r="I353" s="296"/>
      <c r="J353" s="296"/>
      <c r="K353" s="296"/>
      <c r="L353" s="296"/>
      <c r="M353" s="296"/>
      <c r="O353" s="23"/>
      <c r="P353" s="23"/>
      <c r="Q353" s="23"/>
      <c r="R353" s="23"/>
    </row>
    <row r="354" spans="1:18" s="97" customFormat="1" ht="14.4" x14ac:dyDescent="0.25">
      <c r="A354" s="116"/>
      <c r="B354" s="116"/>
      <c r="C354" s="116"/>
      <c r="D354" s="116"/>
      <c r="E354" s="116"/>
      <c r="F354" s="116"/>
      <c r="G354" s="116"/>
      <c r="H354" s="296" t="s">
        <v>386</v>
      </c>
      <c r="I354" s="296"/>
      <c r="J354" s="296"/>
      <c r="K354" s="296"/>
      <c r="L354" s="296"/>
      <c r="M354" s="296"/>
      <c r="O354" s="23"/>
      <c r="P354" s="23"/>
      <c r="Q354" s="23"/>
      <c r="R354" s="23"/>
    </row>
    <row r="355" spans="1:18" ht="14.4" x14ac:dyDescent="0.25">
      <c r="A355" s="362"/>
      <c r="B355" s="362"/>
      <c r="C355" s="362"/>
      <c r="D355" s="362"/>
      <c r="E355" s="362"/>
      <c r="F355" s="362"/>
      <c r="G355" s="362"/>
      <c r="H355" s="362"/>
      <c r="I355" s="362"/>
      <c r="J355" s="129"/>
      <c r="K355" s="123"/>
      <c r="L355" s="130"/>
      <c r="M355" s="131"/>
    </row>
  </sheetData>
  <mergeCells count="134">
    <mergeCell ref="F103:G103"/>
    <mergeCell ref="A107:I107"/>
    <mergeCell ref="A109:I109"/>
    <mergeCell ref="B293:C293"/>
    <mergeCell ref="D293:E293"/>
    <mergeCell ref="F293:G293"/>
    <mergeCell ref="H293:I293"/>
    <mergeCell ref="A122:I122"/>
    <mergeCell ref="A123:I123"/>
    <mergeCell ref="A124:I124"/>
    <mergeCell ref="A126:M126"/>
    <mergeCell ref="B128:C128"/>
    <mergeCell ref="D128:E128"/>
    <mergeCell ref="F128:G128"/>
    <mergeCell ref="A267:I267"/>
    <mergeCell ref="A269:I269"/>
    <mergeCell ref="A270:I270"/>
    <mergeCell ref="A271:I271"/>
    <mergeCell ref="B211:C211"/>
    <mergeCell ref="D211:E211"/>
    <mergeCell ref="F211:G211"/>
    <mergeCell ref="D243:E243"/>
    <mergeCell ref="A310:I310"/>
    <mergeCell ref="A311:I311"/>
    <mergeCell ref="A199:I199"/>
    <mergeCell ref="A201:I201"/>
    <mergeCell ref="B143:C143"/>
    <mergeCell ref="D143:E143"/>
    <mergeCell ref="F143:G143"/>
    <mergeCell ref="H143:I143"/>
    <mergeCell ref="B175:C175"/>
    <mergeCell ref="D175:E175"/>
    <mergeCell ref="F175:G175"/>
    <mergeCell ref="D275:E275"/>
    <mergeCell ref="F275:G275"/>
    <mergeCell ref="B243:C243"/>
    <mergeCell ref="A273:M273"/>
    <mergeCell ref="H211:I211"/>
    <mergeCell ref="H243:I243"/>
    <mergeCell ref="H175:I175"/>
    <mergeCell ref="B275:C275"/>
    <mergeCell ref="D103:E103"/>
    <mergeCell ref="A355:I355"/>
    <mergeCell ref="A312:I312"/>
    <mergeCell ref="H353:M353"/>
    <mergeCell ref="H354:M354"/>
    <mergeCell ref="B316:C316"/>
    <mergeCell ref="D316:E316"/>
    <mergeCell ref="F316:G316"/>
    <mergeCell ref="H316:I316"/>
    <mergeCell ref="B331:C331"/>
    <mergeCell ref="D331:E331"/>
    <mergeCell ref="F331:G331"/>
    <mergeCell ref="H331:I331"/>
    <mergeCell ref="A343:I343"/>
    <mergeCell ref="A345:I345"/>
    <mergeCell ref="A346:I346"/>
    <mergeCell ref="A347:I347"/>
    <mergeCell ref="A314:M314"/>
    <mergeCell ref="A133:I133"/>
    <mergeCell ref="A135:I135"/>
    <mergeCell ref="A136:I136"/>
    <mergeCell ref="A137:I137"/>
    <mergeCell ref="H275:I275"/>
    <mergeCell ref="A308:I308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B50:C50"/>
    <mergeCell ref="A205:M205"/>
    <mergeCell ref="A207:M207"/>
    <mergeCell ref="A46:M46"/>
    <mergeCell ref="A139:M139"/>
    <mergeCell ref="B19:C19"/>
    <mergeCell ref="A17:B17"/>
    <mergeCell ref="A53:I53"/>
    <mergeCell ref="A55:I55"/>
    <mergeCell ref="B115:C115"/>
    <mergeCell ref="D115:E115"/>
    <mergeCell ref="F115:G115"/>
    <mergeCell ref="A56:I56"/>
    <mergeCell ref="A202:I202"/>
    <mergeCell ref="A203:I203"/>
    <mergeCell ref="A71:I71"/>
    <mergeCell ref="A113:M113"/>
    <mergeCell ref="A73:M73"/>
    <mergeCell ref="B75:C75"/>
    <mergeCell ref="D75:E75"/>
    <mergeCell ref="F75:G75"/>
    <mergeCell ref="A78:I78"/>
    <mergeCell ref="A80:I80"/>
    <mergeCell ref="A120:I120"/>
    <mergeCell ref="F243:G243"/>
    <mergeCell ref="A57:I57"/>
    <mergeCell ref="A141:M141"/>
    <mergeCell ref="A59:M59"/>
    <mergeCell ref="B61:C61"/>
    <mergeCell ref="D61:E61"/>
    <mergeCell ref="F61:G61"/>
    <mergeCell ref="A67:I67"/>
    <mergeCell ref="A69:I69"/>
    <mergeCell ref="A70:I70"/>
    <mergeCell ref="A95:I95"/>
    <mergeCell ref="A97:I97"/>
    <mergeCell ref="A98:I98"/>
    <mergeCell ref="A99:I99"/>
    <mergeCell ref="A81:I81"/>
    <mergeCell ref="A82:I82"/>
    <mergeCell ref="A84:M84"/>
    <mergeCell ref="B86:C86"/>
    <mergeCell ref="D86:E86"/>
    <mergeCell ref="F86:G86"/>
    <mergeCell ref="A110:I110"/>
    <mergeCell ref="A111:I111"/>
    <mergeCell ref="A101:M101"/>
    <mergeCell ref="B103:C103"/>
    <mergeCell ref="A13:M13"/>
    <mergeCell ref="A43:I43"/>
    <mergeCell ref="A44:I44"/>
    <mergeCell ref="A29:I29"/>
    <mergeCell ref="A30:I30"/>
    <mergeCell ref="A31:I31"/>
    <mergeCell ref="A40:I40"/>
    <mergeCell ref="A42:I42"/>
    <mergeCell ref="A27:I27"/>
    <mergeCell ref="B37:C37"/>
    <mergeCell ref="A15:M15"/>
    <mergeCell ref="A33:M33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1" fitToHeight="0" orientation="portrait" horizontalDpi="360" verticalDpi="360" r:id="rId1"/>
  <rowBreaks count="2" manualBreakCount="2">
    <brk id="162" max="12" man="1"/>
    <brk id="245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9"/>
  <sheetViews>
    <sheetView view="pageBreakPreview" topLeftCell="A34" zoomScale="60" zoomScaleNormal="100" workbookViewId="0">
      <selection activeCell="R80" sqref="R80"/>
    </sheetView>
  </sheetViews>
  <sheetFormatPr defaultRowHeight="14.4" x14ac:dyDescent="0.3"/>
  <cols>
    <col min="6" max="6" width="12.44140625" customWidth="1"/>
  </cols>
  <sheetData>
    <row r="1" spans="1:13" ht="87.75" customHeight="1" x14ac:dyDescent="0.3">
      <c r="A1" s="374"/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</row>
    <row r="2" spans="1:13" ht="18" x14ac:dyDescent="0.35">
      <c r="A2" s="375" t="s">
        <v>467</v>
      </c>
      <c r="B2" s="375"/>
      <c r="C2" s="375"/>
      <c r="D2" s="375"/>
      <c r="E2" s="375"/>
      <c r="F2" s="102"/>
      <c r="G2" s="102"/>
      <c r="H2" s="376" t="s">
        <v>466</v>
      </c>
      <c r="I2" s="376"/>
      <c r="J2" s="376"/>
      <c r="K2" s="376"/>
      <c r="L2" s="376"/>
      <c r="M2" s="102"/>
    </row>
    <row r="3" spans="1:13" ht="15.6" x14ac:dyDescent="0.3">
      <c r="A3" s="377" t="s">
        <v>370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</row>
    <row r="4" spans="1:13" ht="15.6" x14ac:dyDescent="0.3">
      <c r="A4" s="378" t="s">
        <v>371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</row>
    <row r="5" spans="1:13" ht="15.6" x14ac:dyDescent="0.3">
      <c r="A5" s="373" t="s">
        <v>372</v>
      </c>
      <c r="B5" s="373"/>
      <c r="C5" s="373"/>
      <c r="D5" s="373"/>
      <c r="E5" s="373"/>
      <c r="F5" s="373"/>
      <c r="G5" s="373" t="s">
        <v>373</v>
      </c>
      <c r="H5" s="373"/>
      <c r="I5" s="373"/>
      <c r="J5" s="373"/>
      <c r="K5" s="373"/>
      <c r="L5" s="373"/>
      <c r="M5" s="373"/>
    </row>
    <row r="6" spans="1:13" x14ac:dyDescent="0.3">
      <c r="A6" s="371"/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</row>
    <row r="7" spans="1:13" x14ac:dyDescent="0.3">
      <c r="A7" s="371"/>
      <c r="B7" s="371"/>
      <c r="C7" s="371"/>
      <c r="D7" s="371"/>
      <c r="E7" s="371"/>
      <c r="F7" s="371"/>
      <c r="G7" s="371"/>
      <c r="H7" s="371"/>
      <c r="I7" s="371"/>
      <c r="J7" s="371"/>
      <c r="K7" s="371"/>
      <c r="L7" s="371"/>
      <c r="M7" s="371"/>
    </row>
    <row r="8" spans="1:13" x14ac:dyDescent="0.3">
      <c r="A8" s="371"/>
      <c r="B8" s="371"/>
      <c r="C8" s="371"/>
      <c r="D8" s="371"/>
      <c r="E8" s="371"/>
      <c r="F8" s="371"/>
      <c r="G8" s="371"/>
      <c r="H8" s="371"/>
      <c r="I8" s="371"/>
      <c r="J8" s="371"/>
      <c r="K8" s="371"/>
      <c r="L8" s="371"/>
      <c r="M8" s="371"/>
    </row>
    <row r="9" spans="1:13" x14ac:dyDescent="0.3">
      <c r="A9" s="371"/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</row>
    <row r="10" spans="1:13" x14ac:dyDescent="0.3">
      <c r="A10" s="371"/>
      <c r="B10" s="371"/>
      <c r="C10" s="371"/>
      <c r="D10" s="371"/>
      <c r="E10" s="371"/>
      <c r="F10" s="371"/>
      <c r="G10" s="371"/>
      <c r="H10" s="371"/>
      <c r="I10" s="371"/>
      <c r="J10" s="371"/>
      <c r="K10" s="371"/>
      <c r="L10" s="371"/>
      <c r="M10" s="371"/>
    </row>
    <row r="11" spans="1:13" x14ac:dyDescent="0.3">
      <c r="A11" s="371"/>
      <c r="B11" s="371"/>
      <c r="C11" s="371"/>
      <c r="D11" s="371"/>
      <c r="E11" s="371"/>
      <c r="F11" s="371"/>
      <c r="G11" s="371"/>
      <c r="H11" s="371"/>
      <c r="I11" s="371"/>
      <c r="J11" s="371"/>
      <c r="K11" s="371"/>
      <c r="L11" s="371"/>
      <c r="M11" s="371"/>
    </row>
    <row r="12" spans="1:13" x14ac:dyDescent="0.3">
      <c r="A12" s="371"/>
      <c r="B12" s="371"/>
      <c r="C12" s="371"/>
      <c r="D12" s="371"/>
      <c r="E12" s="371"/>
      <c r="F12" s="371"/>
      <c r="G12" s="371"/>
      <c r="H12" s="371"/>
      <c r="I12" s="371"/>
      <c r="J12" s="371"/>
      <c r="K12" s="371"/>
      <c r="L12" s="371"/>
      <c r="M12" s="371"/>
    </row>
    <row r="13" spans="1:13" x14ac:dyDescent="0.3">
      <c r="A13" s="371"/>
      <c r="B13" s="371"/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371"/>
    </row>
    <row r="14" spans="1:13" x14ac:dyDescent="0.3">
      <c r="A14" s="371"/>
      <c r="B14" s="371"/>
      <c r="C14" s="371"/>
      <c r="D14" s="371"/>
      <c r="E14" s="371"/>
      <c r="F14" s="371"/>
      <c r="G14" s="371"/>
      <c r="H14" s="371"/>
      <c r="I14" s="371"/>
      <c r="J14" s="371"/>
      <c r="K14" s="371"/>
      <c r="L14" s="371"/>
      <c r="M14" s="371"/>
    </row>
    <row r="15" spans="1:13" x14ac:dyDescent="0.3">
      <c r="A15" s="371"/>
      <c r="B15" s="371"/>
      <c r="C15" s="371"/>
      <c r="D15" s="371"/>
      <c r="E15" s="371"/>
      <c r="F15" s="371"/>
      <c r="G15" s="371"/>
      <c r="H15" s="371"/>
      <c r="I15" s="371"/>
      <c r="J15" s="371"/>
      <c r="K15" s="371"/>
      <c r="L15" s="371"/>
      <c r="M15" s="371"/>
    </row>
    <row r="16" spans="1:13" x14ac:dyDescent="0.3">
      <c r="A16" s="371"/>
      <c r="B16" s="371"/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</row>
    <row r="17" spans="1:13" x14ac:dyDescent="0.3">
      <c r="A17" s="371"/>
      <c r="B17" s="371"/>
      <c r="C17" s="371"/>
      <c r="D17" s="371"/>
      <c r="E17" s="371"/>
      <c r="F17" s="371"/>
      <c r="G17" s="371"/>
      <c r="H17" s="371"/>
      <c r="I17" s="371"/>
      <c r="J17" s="371"/>
      <c r="K17" s="371"/>
      <c r="L17" s="371"/>
      <c r="M17" s="371"/>
    </row>
    <row r="18" spans="1:13" x14ac:dyDescent="0.3">
      <c r="A18" s="371"/>
      <c r="B18" s="371"/>
      <c r="C18" s="371"/>
      <c r="D18" s="371"/>
      <c r="E18" s="371"/>
      <c r="F18" s="371"/>
      <c r="G18" s="371"/>
      <c r="H18" s="371"/>
      <c r="I18" s="371"/>
      <c r="J18" s="371"/>
      <c r="K18" s="371"/>
      <c r="L18" s="371"/>
      <c r="M18" s="371"/>
    </row>
    <row r="19" spans="1:13" x14ac:dyDescent="0.3">
      <c r="A19" s="371"/>
      <c r="B19" s="371"/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</row>
    <row r="20" spans="1:13" x14ac:dyDescent="0.3">
      <c r="A20" s="371"/>
      <c r="B20" s="371"/>
      <c r="C20" s="371"/>
      <c r="D20" s="371"/>
      <c r="E20" s="371"/>
      <c r="F20" s="371"/>
      <c r="G20" s="371"/>
      <c r="H20" s="371"/>
      <c r="I20" s="371"/>
      <c r="J20" s="371"/>
      <c r="K20" s="371"/>
      <c r="L20" s="371"/>
      <c r="M20" s="371"/>
    </row>
    <row r="21" spans="1:13" x14ac:dyDescent="0.3">
      <c r="A21" s="370" t="s">
        <v>468</v>
      </c>
      <c r="B21" s="370"/>
      <c r="C21" s="370"/>
      <c r="D21" s="370"/>
      <c r="E21" s="370"/>
      <c r="F21" s="370"/>
      <c r="G21" s="370" t="s">
        <v>469</v>
      </c>
      <c r="H21" s="370"/>
      <c r="I21" s="370"/>
      <c r="J21" s="370"/>
      <c r="K21" s="370"/>
      <c r="L21" s="370"/>
      <c r="M21" s="370"/>
    </row>
    <row r="22" spans="1:13" x14ac:dyDescent="0.3">
      <c r="A22" s="371"/>
      <c r="B22" s="371"/>
      <c r="C22" s="371"/>
      <c r="D22" s="371"/>
      <c r="E22" s="371"/>
      <c r="F22" s="371"/>
      <c r="G22" s="371"/>
      <c r="H22" s="371"/>
      <c r="I22" s="371"/>
      <c r="J22" s="371"/>
      <c r="K22" s="371"/>
      <c r="L22" s="371"/>
      <c r="M22" s="371"/>
    </row>
    <row r="23" spans="1:13" x14ac:dyDescent="0.3">
      <c r="A23" s="371"/>
      <c r="B23" s="371"/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</row>
    <row r="24" spans="1:13" x14ac:dyDescent="0.3">
      <c r="A24" s="371"/>
      <c r="B24" s="371"/>
      <c r="C24" s="371"/>
      <c r="D24" s="371"/>
      <c r="E24" s="371"/>
      <c r="F24" s="371"/>
      <c r="G24" s="371"/>
      <c r="H24" s="371"/>
      <c r="I24" s="371"/>
      <c r="J24" s="371"/>
      <c r="K24" s="371"/>
      <c r="L24" s="371"/>
      <c r="M24" s="371"/>
    </row>
    <row r="25" spans="1:13" x14ac:dyDescent="0.3">
      <c r="A25" s="371"/>
      <c r="B25" s="371"/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</row>
    <row r="26" spans="1:13" x14ac:dyDescent="0.3">
      <c r="A26" s="371"/>
      <c r="B26" s="371"/>
      <c r="C26" s="371"/>
      <c r="D26" s="371"/>
      <c r="E26" s="371"/>
      <c r="F26" s="371"/>
      <c r="G26" s="371"/>
      <c r="H26" s="371"/>
      <c r="I26" s="371"/>
      <c r="J26" s="371"/>
      <c r="K26" s="371"/>
      <c r="L26" s="371"/>
      <c r="M26" s="371"/>
    </row>
    <row r="27" spans="1:13" x14ac:dyDescent="0.3">
      <c r="A27" s="371"/>
      <c r="B27" s="371"/>
      <c r="C27" s="371"/>
      <c r="D27" s="371"/>
      <c r="E27" s="371"/>
      <c r="F27" s="371"/>
      <c r="G27" s="371"/>
      <c r="H27" s="371"/>
      <c r="I27" s="371"/>
      <c r="J27" s="371"/>
      <c r="K27" s="371"/>
      <c r="L27" s="371"/>
      <c r="M27" s="371"/>
    </row>
    <row r="28" spans="1:13" x14ac:dyDescent="0.3">
      <c r="A28" s="371"/>
      <c r="B28" s="371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</row>
    <row r="29" spans="1:13" x14ac:dyDescent="0.3">
      <c r="A29" s="371"/>
      <c r="B29" s="371"/>
      <c r="C29" s="371"/>
      <c r="D29" s="371"/>
      <c r="E29" s="371"/>
      <c r="F29" s="371"/>
      <c r="G29" s="371"/>
      <c r="H29" s="371"/>
      <c r="I29" s="371"/>
      <c r="J29" s="371"/>
      <c r="K29" s="371"/>
      <c r="L29" s="371"/>
      <c r="M29" s="371"/>
    </row>
    <row r="30" spans="1:13" x14ac:dyDescent="0.3">
      <c r="A30" s="371"/>
      <c r="B30" s="371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</row>
    <row r="31" spans="1:13" x14ac:dyDescent="0.3">
      <c r="A31" s="371"/>
      <c r="B31" s="371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</row>
    <row r="32" spans="1:13" x14ac:dyDescent="0.3">
      <c r="A32" s="371"/>
      <c r="B32" s="371"/>
      <c r="C32" s="371"/>
      <c r="D32" s="371"/>
      <c r="E32" s="371"/>
      <c r="F32" s="371"/>
      <c r="G32" s="371"/>
      <c r="H32" s="371"/>
      <c r="I32" s="371"/>
      <c r="J32" s="371"/>
      <c r="K32" s="371"/>
      <c r="L32" s="371"/>
      <c r="M32" s="371"/>
    </row>
    <row r="33" spans="1:13" x14ac:dyDescent="0.3">
      <c r="A33" s="371"/>
      <c r="B33" s="371"/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</row>
    <row r="34" spans="1:13" x14ac:dyDescent="0.3">
      <c r="A34" s="371"/>
      <c r="B34" s="371"/>
      <c r="C34" s="371"/>
      <c r="D34" s="371"/>
      <c r="E34" s="371"/>
      <c r="F34" s="371"/>
      <c r="G34" s="371"/>
      <c r="H34" s="371"/>
      <c r="I34" s="371"/>
      <c r="J34" s="371"/>
      <c r="K34" s="371"/>
      <c r="L34" s="371"/>
      <c r="M34" s="371"/>
    </row>
    <row r="35" spans="1:13" x14ac:dyDescent="0.3">
      <c r="A35" s="371"/>
      <c r="B35" s="371"/>
      <c r="C35" s="371"/>
      <c r="D35" s="371"/>
      <c r="E35" s="371"/>
      <c r="F35" s="371"/>
      <c r="G35" s="371"/>
      <c r="H35" s="371"/>
      <c r="I35" s="371"/>
      <c r="J35" s="371"/>
      <c r="K35" s="371"/>
      <c r="L35" s="371"/>
      <c r="M35" s="371"/>
    </row>
    <row r="36" spans="1:13" x14ac:dyDescent="0.3">
      <c r="A36" s="371"/>
      <c r="B36" s="371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</row>
    <row r="37" spans="1:13" x14ac:dyDescent="0.3">
      <c r="A37" s="371"/>
      <c r="B37" s="371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</row>
    <row r="38" spans="1:13" x14ac:dyDescent="0.3">
      <c r="A38" s="371"/>
      <c r="B38" s="371"/>
      <c r="C38" s="371"/>
      <c r="D38" s="371"/>
      <c r="E38" s="371"/>
      <c r="F38" s="371"/>
      <c r="G38" s="371"/>
      <c r="H38" s="371"/>
      <c r="I38" s="371"/>
      <c r="J38" s="371"/>
      <c r="K38" s="371"/>
      <c r="L38" s="371"/>
      <c r="M38" s="371"/>
    </row>
    <row r="39" spans="1:13" x14ac:dyDescent="0.3">
      <c r="A39" s="370" t="s">
        <v>470</v>
      </c>
      <c r="B39" s="370"/>
      <c r="C39" s="370"/>
      <c r="D39" s="370"/>
      <c r="E39" s="370"/>
      <c r="F39" s="370"/>
      <c r="G39" s="370" t="s">
        <v>471</v>
      </c>
      <c r="H39" s="370"/>
      <c r="I39" s="370"/>
      <c r="J39" s="370"/>
      <c r="K39" s="370"/>
      <c r="L39" s="370"/>
      <c r="M39" s="370"/>
    </row>
    <row r="40" spans="1:13" x14ac:dyDescent="0.3">
      <c r="A40" s="371"/>
      <c r="B40" s="371"/>
      <c r="C40" s="371"/>
      <c r="D40" s="371"/>
      <c r="E40" s="371"/>
      <c r="F40" s="371"/>
      <c r="G40" s="371"/>
      <c r="H40" s="371"/>
      <c r="I40" s="371"/>
      <c r="J40" s="371"/>
      <c r="K40" s="371"/>
      <c r="L40" s="371"/>
      <c r="M40" s="371"/>
    </row>
    <row r="41" spans="1:13" x14ac:dyDescent="0.3">
      <c r="A41" s="371"/>
      <c r="B41" s="371"/>
      <c r="C41" s="371"/>
      <c r="D41" s="371"/>
      <c r="E41" s="371"/>
      <c r="F41" s="371"/>
      <c r="G41" s="371"/>
      <c r="H41" s="371"/>
      <c r="I41" s="371"/>
      <c r="J41" s="371"/>
      <c r="K41" s="371"/>
      <c r="L41" s="371"/>
      <c r="M41" s="371"/>
    </row>
    <row r="42" spans="1:13" x14ac:dyDescent="0.3">
      <c r="A42" s="371"/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</row>
    <row r="43" spans="1:13" x14ac:dyDescent="0.3">
      <c r="A43" s="371"/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71"/>
      <c r="M43" s="371"/>
    </row>
    <row r="44" spans="1:13" x14ac:dyDescent="0.3">
      <c r="A44" s="371"/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71"/>
      <c r="M44" s="371"/>
    </row>
    <row r="45" spans="1:13" x14ac:dyDescent="0.3">
      <c r="A45" s="371"/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71"/>
      <c r="M45" s="371"/>
    </row>
    <row r="46" spans="1:13" x14ac:dyDescent="0.3">
      <c r="A46" s="371"/>
      <c r="B46" s="371"/>
      <c r="C46" s="371"/>
      <c r="D46" s="371"/>
      <c r="E46" s="371"/>
      <c r="F46" s="371"/>
      <c r="G46" s="371"/>
      <c r="H46" s="371"/>
      <c r="I46" s="371"/>
      <c r="J46" s="371"/>
      <c r="K46" s="371"/>
      <c r="L46" s="371"/>
      <c r="M46" s="371"/>
    </row>
    <row r="47" spans="1:13" x14ac:dyDescent="0.3">
      <c r="A47" s="371"/>
      <c r="B47" s="371"/>
      <c r="C47" s="371"/>
      <c r="D47" s="371"/>
      <c r="E47" s="371"/>
      <c r="F47" s="371"/>
      <c r="G47" s="371"/>
      <c r="H47" s="371"/>
      <c r="I47" s="371"/>
      <c r="J47" s="371"/>
      <c r="K47" s="371"/>
      <c r="L47" s="371"/>
      <c r="M47" s="371"/>
    </row>
    <row r="48" spans="1:13" ht="27" customHeight="1" x14ac:dyDescent="0.3">
      <c r="A48" s="371"/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</row>
    <row r="49" spans="1:13" x14ac:dyDescent="0.3">
      <c r="A49" s="371"/>
      <c r="B49" s="371"/>
      <c r="C49" s="371"/>
      <c r="D49" s="371"/>
      <c r="E49" s="371"/>
      <c r="F49" s="371"/>
      <c r="G49" s="371"/>
      <c r="H49" s="371"/>
      <c r="I49" s="371"/>
      <c r="J49" s="371"/>
      <c r="K49" s="371"/>
      <c r="L49" s="371"/>
      <c r="M49" s="371"/>
    </row>
    <row r="50" spans="1:13" x14ac:dyDescent="0.3">
      <c r="A50" s="371"/>
      <c r="B50" s="371"/>
      <c r="C50" s="371"/>
      <c r="D50" s="371"/>
      <c r="E50" s="371"/>
      <c r="F50" s="371"/>
      <c r="G50" s="371"/>
      <c r="H50" s="371"/>
      <c r="I50" s="371"/>
      <c r="J50" s="371"/>
      <c r="K50" s="371"/>
      <c r="L50" s="371"/>
      <c r="M50" s="371"/>
    </row>
    <row r="51" spans="1:13" x14ac:dyDescent="0.3">
      <c r="A51" s="371"/>
      <c r="B51" s="371"/>
      <c r="C51" s="371"/>
      <c r="D51" s="371"/>
      <c r="E51" s="371"/>
      <c r="F51" s="371"/>
      <c r="G51" s="371"/>
      <c r="H51" s="371"/>
      <c r="I51" s="371"/>
      <c r="J51" s="371"/>
      <c r="K51" s="371"/>
      <c r="L51" s="371"/>
      <c r="M51" s="371"/>
    </row>
    <row r="52" spans="1:13" x14ac:dyDescent="0.3">
      <c r="A52" s="371"/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</row>
    <row r="53" spans="1:13" x14ac:dyDescent="0.3">
      <c r="A53" s="371"/>
      <c r="B53" s="371"/>
      <c r="C53" s="371"/>
      <c r="D53" s="371"/>
      <c r="E53" s="371"/>
      <c r="F53" s="371"/>
      <c r="G53" s="371"/>
      <c r="H53" s="371"/>
      <c r="I53" s="371"/>
      <c r="J53" s="371"/>
      <c r="K53" s="371"/>
      <c r="L53" s="371"/>
      <c r="M53" s="371"/>
    </row>
    <row r="54" spans="1:13" x14ac:dyDescent="0.3">
      <c r="A54" s="371"/>
      <c r="B54" s="371"/>
      <c r="C54" s="371"/>
      <c r="D54" s="371"/>
      <c r="E54" s="371"/>
      <c r="F54" s="371"/>
      <c r="G54" s="371"/>
      <c r="H54" s="371"/>
      <c r="I54" s="371"/>
      <c r="J54" s="371"/>
      <c r="K54" s="371"/>
      <c r="L54" s="371"/>
      <c r="M54" s="371"/>
    </row>
    <row r="55" spans="1:13" x14ac:dyDescent="0.3">
      <c r="A55" s="371"/>
      <c r="B55" s="371"/>
      <c r="C55" s="371"/>
      <c r="D55" s="371"/>
      <c r="E55" s="371"/>
      <c r="F55" s="371"/>
      <c r="G55" s="371"/>
      <c r="H55" s="371"/>
      <c r="I55" s="371"/>
      <c r="J55" s="371"/>
      <c r="K55" s="371"/>
      <c r="L55" s="371"/>
      <c r="M55" s="371"/>
    </row>
    <row r="56" spans="1:13" x14ac:dyDescent="0.3">
      <c r="A56" s="372" t="s">
        <v>473</v>
      </c>
      <c r="B56" s="372"/>
      <c r="C56" s="372"/>
      <c r="D56" s="372"/>
      <c r="E56" s="372"/>
      <c r="F56" s="372"/>
      <c r="G56" s="372" t="s">
        <v>472</v>
      </c>
      <c r="H56" s="372"/>
      <c r="I56" s="372"/>
      <c r="J56" s="372"/>
      <c r="K56" s="372"/>
      <c r="L56" s="372"/>
      <c r="M56" s="372"/>
    </row>
    <row r="57" spans="1:13" ht="57" customHeight="1" x14ac:dyDescent="0.3">
      <c r="A57" s="381"/>
      <c r="B57" s="379"/>
      <c r="C57" s="379"/>
      <c r="D57" s="379"/>
      <c r="E57" s="379"/>
      <c r="F57" s="382"/>
      <c r="G57" s="389"/>
      <c r="H57" s="390"/>
      <c r="I57" s="390"/>
      <c r="J57" s="390"/>
      <c r="K57" s="390"/>
      <c r="L57" s="390"/>
      <c r="M57" s="391"/>
    </row>
    <row r="58" spans="1:13" ht="82.5" customHeight="1" x14ac:dyDescent="0.3">
      <c r="A58" s="383"/>
      <c r="B58" s="384"/>
      <c r="C58" s="384"/>
      <c r="D58" s="384"/>
      <c r="E58" s="384"/>
      <c r="F58" s="385"/>
      <c r="G58" s="392"/>
      <c r="H58" s="393"/>
      <c r="I58" s="393"/>
      <c r="J58" s="393"/>
      <c r="K58" s="393"/>
      <c r="L58" s="393"/>
      <c r="M58" s="394"/>
    </row>
    <row r="59" spans="1:13" x14ac:dyDescent="0.3">
      <c r="A59" s="383"/>
      <c r="B59" s="384"/>
      <c r="C59" s="384"/>
      <c r="D59" s="384"/>
      <c r="E59" s="384"/>
      <c r="F59" s="385"/>
      <c r="G59" s="392"/>
      <c r="H59" s="393"/>
      <c r="I59" s="393"/>
      <c r="J59" s="393"/>
      <c r="K59" s="393"/>
      <c r="L59" s="393"/>
      <c r="M59" s="394"/>
    </row>
    <row r="60" spans="1:13" ht="53.25" customHeight="1" x14ac:dyDescent="0.3">
      <c r="A60" s="383"/>
      <c r="B60" s="384"/>
      <c r="C60" s="384"/>
      <c r="D60" s="384"/>
      <c r="E60" s="384"/>
      <c r="F60" s="385"/>
      <c r="G60" s="392"/>
      <c r="H60" s="393"/>
      <c r="I60" s="393"/>
      <c r="J60" s="393"/>
      <c r="K60" s="393"/>
      <c r="L60" s="393"/>
      <c r="M60" s="394"/>
    </row>
    <row r="61" spans="1:13" ht="24.75" customHeight="1" x14ac:dyDescent="0.3">
      <c r="A61" s="383"/>
      <c r="B61" s="384"/>
      <c r="C61" s="384"/>
      <c r="D61" s="384"/>
      <c r="E61" s="384"/>
      <c r="F61" s="385"/>
      <c r="G61" s="392"/>
      <c r="H61" s="393"/>
      <c r="I61" s="393"/>
      <c r="J61" s="393"/>
      <c r="K61" s="393"/>
      <c r="L61" s="393"/>
      <c r="M61" s="394"/>
    </row>
    <row r="62" spans="1:13" ht="14.25" customHeight="1" x14ac:dyDescent="0.3">
      <c r="A62" s="386"/>
      <c r="B62" s="387"/>
      <c r="C62" s="387"/>
      <c r="D62" s="387"/>
      <c r="E62" s="387"/>
      <c r="F62" s="388"/>
      <c r="G62" s="395"/>
      <c r="H62" s="396"/>
      <c r="I62" s="396"/>
      <c r="J62" s="396"/>
      <c r="K62" s="396"/>
      <c r="L62" s="396"/>
      <c r="M62" s="397"/>
    </row>
    <row r="63" spans="1:13" x14ac:dyDescent="0.3">
      <c r="A63" s="370" t="s">
        <v>474</v>
      </c>
      <c r="B63" s="370"/>
      <c r="C63" s="370"/>
      <c r="D63" s="370"/>
      <c r="E63" s="370"/>
      <c r="F63" s="370"/>
      <c r="G63" s="370" t="s">
        <v>475</v>
      </c>
      <c r="H63" s="370"/>
      <c r="I63" s="370"/>
      <c r="J63" s="370"/>
      <c r="K63" s="370"/>
      <c r="L63" s="370"/>
      <c r="M63" s="370"/>
    </row>
    <row r="64" spans="1:13" x14ac:dyDescent="0.3">
      <c r="A64" s="379"/>
      <c r="B64" s="379"/>
      <c r="C64" s="379"/>
      <c r="D64" s="379"/>
      <c r="E64" s="379"/>
      <c r="F64" s="379"/>
    </row>
    <row r="65" spans="1:6" x14ac:dyDescent="0.3">
      <c r="A65" s="380"/>
      <c r="B65" s="380"/>
      <c r="C65" s="380"/>
      <c r="D65" s="380"/>
      <c r="E65" s="380"/>
      <c r="F65" s="380"/>
    </row>
    <row r="66" spans="1:6" x14ac:dyDescent="0.3">
      <c r="A66" s="380"/>
      <c r="B66" s="380"/>
      <c r="C66" s="380"/>
      <c r="D66" s="380"/>
      <c r="E66" s="380"/>
      <c r="F66" s="380"/>
    </row>
    <row r="67" spans="1:6" x14ac:dyDescent="0.3">
      <c r="A67" s="380"/>
      <c r="B67" s="380"/>
      <c r="C67" s="380"/>
      <c r="D67" s="380"/>
      <c r="E67" s="380"/>
      <c r="F67" s="380"/>
    </row>
    <row r="68" spans="1:6" x14ac:dyDescent="0.3">
      <c r="A68" s="380"/>
      <c r="B68" s="380"/>
      <c r="C68" s="380"/>
      <c r="D68" s="380"/>
      <c r="E68" s="380"/>
      <c r="F68" s="380"/>
    </row>
    <row r="69" spans="1:6" x14ac:dyDescent="0.3">
      <c r="A69" s="380"/>
      <c r="B69" s="380"/>
      <c r="C69" s="380"/>
      <c r="D69" s="380"/>
      <c r="E69" s="380"/>
      <c r="F69" s="380"/>
    </row>
    <row r="70" spans="1:6" x14ac:dyDescent="0.3">
      <c r="A70" s="380"/>
      <c r="B70" s="380"/>
      <c r="C70" s="380"/>
      <c r="D70" s="380"/>
      <c r="E70" s="380"/>
      <c r="F70" s="380"/>
    </row>
    <row r="71" spans="1:6" x14ac:dyDescent="0.3">
      <c r="A71" s="380"/>
      <c r="B71" s="380"/>
      <c r="C71" s="380"/>
      <c r="D71" s="380"/>
      <c r="E71" s="380"/>
      <c r="F71" s="380"/>
    </row>
    <row r="72" spans="1:6" x14ac:dyDescent="0.3">
      <c r="A72" s="380"/>
      <c r="B72" s="380"/>
      <c r="C72" s="380"/>
      <c r="D72" s="380"/>
      <c r="E72" s="380"/>
      <c r="F72" s="380"/>
    </row>
    <row r="73" spans="1:6" x14ac:dyDescent="0.3">
      <c r="A73" s="380"/>
      <c r="B73" s="380"/>
      <c r="C73" s="380"/>
      <c r="D73" s="380"/>
      <c r="E73" s="380"/>
      <c r="F73" s="380"/>
    </row>
    <row r="74" spans="1:6" x14ac:dyDescent="0.3">
      <c r="A74" s="380"/>
      <c r="B74" s="380"/>
      <c r="C74" s="380"/>
      <c r="D74" s="380"/>
      <c r="E74" s="380"/>
      <c r="F74" s="380"/>
    </row>
    <row r="75" spans="1:6" x14ac:dyDescent="0.3">
      <c r="A75" s="380"/>
      <c r="B75" s="380"/>
      <c r="C75" s="380"/>
      <c r="D75" s="380"/>
      <c r="E75" s="380"/>
      <c r="F75" s="380"/>
    </row>
    <row r="76" spans="1:6" x14ac:dyDescent="0.3">
      <c r="A76" s="380"/>
      <c r="B76" s="380"/>
      <c r="C76" s="380"/>
      <c r="D76" s="380"/>
      <c r="E76" s="380"/>
      <c r="F76" s="380"/>
    </row>
    <row r="77" spans="1:6" x14ac:dyDescent="0.3">
      <c r="A77" s="380"/>
      <c r="B77" s="380"/>
      <c r="C77" s="380"/>
      <c r="D77" s="380"/>
      <c r="E77" s="380"/>
      <c r="F77" s="380"/>
    </row>
    <row r="78" spans="1:6" x14ac:dyDescent="0.3">
      <c r="A78" s="380"/>
      <c r="B78" s="380"/>
      <c r="C78" s="380"/>
      <c r="D78" s="380"/>
      <c r="E78" s="380"/>
      <c r="F78" s="380"/>
    </row>
    <row r="79" spans="1:6" x14ac:dyDescent="0.3">
      <c r="A79" s="380"/>
      <c r="B79" s="380"/>
      <c r="C79" s="380"/>
      <c r="D79" s="380"/>
      <c r="E79" s="380"/>
      <c r="F79" s="380"/>
    </row>
  </sheetData>
  <mergeCells count="24">
    <mergeCell ref="A63:F63"/>
    <mergeCell ref="G63:M63"/>
    <mergeCell ref="A64:F79"/>
    <mergeCell ref="A57:F62"/>
    <mergeCell ref="G57:M62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39:F39"/>
    <mergeCell ref="G39:M39"/>
    <mergeCell ref="A40:F55"/>
    <mergeCell ref="G40:M55"/>
    <mergeCell ref="A56:F56"/>
    <mergeCell ref="G56:M56"/>
  </mergeCells>
  <pageMargins left="0.59055118110236227" right="0.31496062992125984" top="0.78740157480314965" bottom="0.78740157480314965" header="0.31496062992125984" footer="0.31496062992125984"/>
  <pageSetup paperSize="9" scale="67" fitToHeight="0" orientation="portrait" horizontalDpi="360" verticalDpi="360" r:id="rId1"/>
  <rowBreaks count="1" manualBreakCount="1">
    <brk id="56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05</vt:lpstr>
      <vt:lpstr>MEMORIA DE CALCULO</vt:lpstr>
      <vt:lpstr>RELATÓRIO FOTOGRÁFICO</vt:lpstr>
      <vt:lpstr>'BM 05'!Area_de_impressao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Usuario</cp:lastModifiedBy>
  <cp:lastPrinted>2021-11-24T12:06:47Z</cp:lastPrinted>
  <dcterms:created xsi:type="dcterms:W3CDTF">2019-12-12T02:05:48Z</dcterms:created>
  <dcterms:modified xsi:type="dcterms:W3CDTF">2021-11-30T16:51:57Z</dcterms:modified>
</cp:coreProperties>
</file>