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o\Documents\Obras de Itabaiana\bar sivuca\BM01\"/>
    </mc:Choice>
  </mc:AlternateContent>
  <bookViews>
    <workbookView xWindow="60" yWindow="5685" windowWidth="20325" windowHeight="5235"/>
  </bookViews>
  <sheets>
    <sheet name="BM 01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0">'BM 01'!$A$1:$O$194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8" i="1" l="1"/>
  <c r="L47" i="1"/>
  <c r="L71" i="1"/>
  <c r="M185" i="1"/>
  <c r="N185" i="1"/>
  <c r="M186" i="1"/>
  <c r="N186" i="1"/>
  <c r="L185" i="1"/>
  <c r="L186" i="1"/>
  <c r="O186" i="1" s="1"/>
  <c r="L166" i="1"/>
  <c r="J162" i="1"/>
  <c r="N162" i="1" s="1"/>
  <c r="N166" i="1" s="1"/>
  <c r="L162" i="1"/>
  <c r="M162" i="1"/>
  <c r="M166" i="1" s="1"/>
  <c r="J163" i="1"/>
  <c r="K163" i="1"/>
  <c r="L163" i="1"/>
  <c r="O163" i="1" s="1"/>
  <c r="M163" i="1"/>
  <c r="N163" i="1"/>
  <c r="J164" i="1"/>
  <c r="K164" i="1"/>
  <c r="L164" i="1"/>
  <c r="M164" i="1"/>
  <c r="N164" i="1"/>
  <c r="O164" i="1" s="1"/>
  <c r="J165" i="1"/>
  <c r="K165" i="1" s="1"/>
  <c r="L165" i="1"/>
  <c r="M165" i="1"/>
  <c r="N161" i="1"/>
  <c r="M161" i="1"/>
  <c r="L161" i="1"/>
  <c r="O161" i="1" s="1"/>
  <c r="O150" i="1"/>
  <c r="O151" i="1"/>
  <c r="O152" i="1"/>
  <c r="O153" i="1"/>
  <c r="O154" i="1"/>
  <c r="O155" i="1"/>
  <c r="O156" i="1"/>
  <c r="O157" i="1"/>
  <c r="O158" i="1"/>
  <c r="J161" i="1"/>
  <c r="K161" i="1" s="1"/>
  <c r="J149" i="1"/>
  <c r="K149" i="1" s="1"/>
  <c r="J150" i="1"/>
  <c r="K150" i="1" s="1"/>
  <c r="J151" i="1"/>
  <c r="K151" i="1" s="1"/>
  <c r="J152" i="1"/>
  <c r="K152" i="1"/>
  <c r="J153" i="1"/>
  <c r="K153" i="1" s="1"/>
  <c r="J154" i="1"/>
  <c r="K154" i="1" s="1"/>
  <c r="J155" i="1"/>
  <c r="K155" i="1"/>
  <c r="J156" i="1"/>
  <c r="K156" i="1"/>
  <c r="J157" i="1"/>
  <c r="K157" i="1"/>
  <c r="J158" i="1"/>
  <c r="K158" i="1" s="1"/>
  <c r="J148" i="1"/>
  <c r="K148" i="1" s="1"/>
  <c r="K162" i="1" l="1"/>
  <c r="O185" i="1"/>
  <c r="O162" i="1"/>
  <c r="N165" i="1"/>
  <c r="O165" i="1" s="1"/>
  <c r="L149" i="1"/>
  <c r="M149" i="1"/>
  <c r="N149" i="1"/>
  <c r="O149" i="1" s="1"/>
  <c r="L150" i="1"/>
  <c r="M150" i="1"/>
  <c r="N150" i="1"/>
  <c r="L151" i="1"/>
  <c r="M151" i="1"/>
  <c r="N151" i="1"/>
  <c r="L152" i="1"/>
  <c r="M152" i="1"/>
  <c r="N152" i="1"/>
  <c r="L153" i="1"/>
  <c r="M153" i="1"/>
  <c r="N153" i="1"/>
  <c r="L154" i="1"/>
  <c r="M154" i="1"/>
  <c r="N154" i="1"/>
  <c r="L155" i="1"/>
  <c r="L159" i="1" s="1"/>
  <c r="M155" i="1"/>
  <c r="N155" i="1"/>
  <c r="L156" i="1"/>
  <c r="M156" i="1"/>
  <c r="N156" i="1"/>
  <c r="L157" i="1"/>
  <c r="M157" i="1"/>
  <c r="N157" i="1"/>
  <c r="L158" i="1"/>
  <c r="M158" i="1"/>
  <c r="N158" i="1"/>
  <c r="N148" i="1"/>
  <c r="M148" i="1"/>
  <c r="L148" i="1"/>
  <c r="J122" i="1"/>
  <c r="N122" i="1" s="1"/>
  <c r="J123" i="1"/>
  <c r="N123" i="1" s="1"/>
  <c r="J124" i="1"/>
  <c r="N124" i="1" s="1"/>
  <c r="J125" i="1"/>
  <c r="J126" i="1"/>
  <c r="N126" i="1" s="1"/>
  <c r="J127" i="1"/>
  <c r="N127" i="1" s="1"/>
  <c r="J128" i="1"/>
  <c r="N128" i="1" s="1"/>
  <c r="J129" i="1"/>
  <c r="J130" i="1"/>
  <c r="N130" i="1" s="1"/>
  <c r="J131" i="1"/>
  <c r="N131" i="1" s="1"/>
  <c r="J132" i="1"/>
  <c r="J133" i="1"/>
  <c r="J134" i="1"/>
  <c r="J135" i="1"/>
  <c r="N135" i="1" s="1"/>
  <c r="J136" i="1"/>
  <c r="J137" i="1"/>
  <c r="J138" i="1"/>
  <c r="N138" i="1" s="1"/>
  <c r="J139" i="1"/>
  <c r="N139" i="1" s="1"/>
  <c r="J140" i="1"/>
  <c r="J141" i="1"/>
  <c r="J142" i="1"/>
  <c r="J143" i="1"/>
  <c r="N143" i="1" s="1"/>
  <c r="J144" i="1"/>
  <c r="J145" i="1"/>
  <c r="L122" i="1"/>
  <c r="M122" i="1"/>
  <c r="L123" i="1"/>
  <c r="M123" i="1"/>
  <c r="L124" i="1"/>
  <c r="M124" i="1"/>
  <c r="L125" i="1"/>
  <c r="M125" i="1"/>
  <c r="N125" i="1"/>
  <c r="L126" i="1"/>
  <c r="M126" i="1"/>
  <c r="L127" i="1"/>
  <c r="M127" i="1"/>
  <c r="L128" i="1"/>
  <c r="M128" i="1"/>
  <c r="L129" i="1"/>
  <c r="M129" i="1"/>
  <c r="N129" i="1"/>
  <c r="L130" i="1"/>
  <c r="M130" i="1"/>
  <c r="L131" i="1"/>
  <c r="M131" i="1"/>
  <c r="L132" i="1"/>
  <c r="M132" i="1"/>
  <c r="N132" i="1"/>
  <c r="L133" i="1"/>
  <c r="M133" i="1"/>
  <c r="N133" i="1"/>
  <c r="L134" i="1"/>
  <c r="M134" i="1"/>
  <c r="N134" i="1"/>
  <c r="L135" i="1"/>
  <c r="M135" i="1"/>
  <c r="L136" i="1"/>
  <c r="M136" i="1"/>
  <c r="N136" i="1"/>
  <c r="L137" i="1"/>
  <c r="M137" i="1"/>
  <c r="N137" i="1"/>
  <c r="L138" i="1"/>
  <c r="M138" i="1"/>
  <c r="L139" i="1"/>
  <c r="M139" i="1"/>
  <c r="L140" i="1"/>
  <c r="M140" i="1"/>
  <c r="N140" i="1"/>
  <c r="L141" i="1"/>
  <c r="M141" i="1"/>
  <c r="N141" i="1"/>
  <c r="L142" i="1"/>
  <c r="M142" i="1"/>
  <c r="N142" i="1"/>
  <c r="L143" i="1"/>
  <c r="L146" i="1" s="1"/>
  <c r="M143" i="1"/>
  <c r="L144" i="1"/>
  <c r="M144" i="1"/>
  <c r="N144" i="1"/>
  <c r="L145" i="1"/>
  <c r="M145" i="1"/>
  <c r="N145" i="1"/>
  <c r="N121" i="1"/>
  <c r="M121" i="1"/>
  <c r="L121" i="1"/>
  <c r="L118" i="1"/>
  <c r="O118" i="1" s="1"/>
  <c r="J121" i="1"/>
  <c r="J114" i="1"/>
  <c r="J115" i="1"/>
  <c r="J116" i="1"/>
  <c r="N116" i="1" s="1"/>
  <c r="J117" i="1"/>
  <c r="J118" i="1"/>
  <c r="J113" i="1"/>
  <c r="N113" i="1" s="1"/>
  <c r="L114" i="1"/>
  <c r="L115" i="1"/>
  <c r="L116" i="1"/>
  <c r="L117" i="1"/>
  <c r="O117" i="1" s="1"/>
  <c r="M114" i="1"/>
  <c r="M115" i="1"/>
  <c r="M116" i="1"/>
  <c r="M117" i="1"/>
  <c r="M118" i="1"/>
  <c r="N114" i="1"/>
  <c r="O114" i="1" s="1"/>
  <c r="N115" i="1"/>
  <c r="N117" i="1"/>
  <c r="N118" i="1"/>
  <c r="M113" i="1"/>
  <c r="L113" i="1"/>
  <c r="J106" i="1"/>
  <c r="N106" i="1" s="1"/>
  <c r="J107" i="1"/>
  <c r="N107" i="1" s="1"/>
  <c r="J108" i="1"/>
  <c r="N108" i="1" s="1"/>
  <c r="J109" i="1"/>
  <c r="N109" i="1" s="1"/>
  <c r="J110" i="1"/>
  <c r="N110" i="1" s="1"/>
  <c r="J105" i="1"/>
  <c r="N105" i="1" s="1"/>
  <c r="M106" i="1"/>
  <c r="M107" i="1"/>
  <c r="M108" i="1"/>
  <c r="M109" i="1"/>
  <c r="M110" i="1"/>
  <c r="M105" i="1"/>
  <c r="L106" i="1"/>
  <c r="L107" i="1"/>
  <c r="L108" i="1"/>
  <c r="L109" i="1"/>
  <c r="L110" i="1"/>
  <c r="L105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J89" i="1"/>
  <c r="N89" i="1" s="1"/>
  <c r="J90" i="1"/>
  <c r="N90" i="1" s="1"/>
  <c r="J91" i="1"/>
  <c r="N91" i="1" s="1"/>
  <c r="J92" i="1"/>
  <c r="N92" i="1" s="1"/>
  <c r="J93" i="1"/>
  <c r="N93" i="1" s="1"/>
  <c r="J94" i="1"/>
  <c r="N94" i="1" s="1"/>
  <c r="J95" i="1"/>
  <c r="N95" i="1" s="1"/>
  <c r="J96" i="1"/>
  <c r="N96" i="1" s="1"/>
  <c r="J97" i="1"/>
  <c r="N97" i="1" s="1"/>
  <c r="J98" i="1"/>
  <c r="N98" i="1" s="1"/>
  <c r="J99" i="1"/>
  <c r="N99" i="1" s="1"/>
  <c r="J100" i="1"/>
  <c r="N100" i="1" s="1"/>
  <c r="J101" i="1"/>
  <c r="N101" i="1" s="1"/>
  <c r="J102" i="1"/>
  <c r="N102" i="1" s="1"/>
  <c r="M159" i="1" l="1"/>
  <c r="O148" i="1"/>
  <c r="O147" i="1" s="1"/>
  <c r="N159" i="1"/>
  <c r="O160" i="1"/>
  <c r="O116" i="1"/>
  <c r="N112" i="1"/>
  <c r="O115" i="1"/>
  <c r="M112" i="1"/>
  <c r="N104" i="1"/>
  <c r="M104" i="1"/>
  <c r="L104" i="1"/>
  <c r="K185" i="1" l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21" i="1"/>
  <c r="L112" i="1"/>
  <c r="O121" i="1"/>
  <c r="O122" i="1"/>
  <c r="O123" i="1"/>
  <c r="O124" i="1"/>
  <c r="O125" i="1"/>
  <c r="O126" i="1"/>
  <c r="O127" i="1"/>
  <c r="O128" i="1"/>
  <c r="O113" i="1"/>
  <c r="O106" i="1"/>
  <c r="O107" i="1"/>
  <c r="O108" i="1"/>
  <c r="O109" i="1"/>
  <c r="O110" i="1"/>
  <c r="O105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K115" i="1"/>
  <c r="K116" i="1"/>
  <c r="K117" i="1"/>
  <c r="K118" i="1"/>
  <c r="O120" i="1" l="1"/>
  <c r="K106" i="1"/>
  <c r="K107" i="1"/>
  <c r="K108" i="1"/>
  <c r="K109" i="1"/>
  <c r="K110" i="1"/>
  <c r="K113" i="1"/>
  <c r="K114" i="1"/>
  <c r="K105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M88" i="1" l="1"/>
  <c r="L88" i="1"/>
  <c r="J88" i="1"/>
  <c r="K88" i="1" s="1"/>
  <c r="M87" i="1"/>
  <c r="L87" i="1"/>
  <c r="J87" i="1"/>
  <c r="K87" i="1" s="1"/>
  <c r="M86" i="1"/>
  <c r="L86" i="1"/>
  <c r="J86" i="1"/>
  <c r="N86" i="1" s="1"/>
  <c r="M85" i="1"/>
  <c r="L85" i="1"/>
  <c r="J85" i="1"/>
  <c r="N85" i="1" s="1"/>
  <c r="M82" i="1"/>
  <c r="L82" i="1"/>
  <c r="J82" i="1"/>
  <c r="N82" i="1" s="1"/>
  <c r="M81" i="1"/>
  <c r="L81" i="1"/>
  <c r="J81" i="1"/>
  <c r="N81" i="1" s="1"/>
  <c r="M80" i="1"/>
  <c r="L80" i="1"/>
  <c r="J80" i="1"/>
  <c r="N80" i="1" s="1"/>
  <c r="M79" i="1"/>
  <c r="L79" i="1"/>
  <c r="J79" i="1"/>
  <c r="K79" i="1" s="1"/>
  <c r="M78" i="1"/>
  <c r="L78" i="1"/>
  <c r="J78" i="1"/>
  <c r="N78" i="1" s="1"/>
  <c r="M77" i="1"/>
  <c r="L77" i="1"/>
  <c r="J77" i="1"/>
  <c r="N77" i="1" s="1"/>
  <c r="M76" i="1"/>
  <c r="L76" i="1"/>
  <c r="J76" i="1"/>
  <c r="N76" i="1" s="1"/>
  <c r="M75" i="1"/>
  <c r="L75" i="1"/>
  <c r="J75" i="1"/>
  <c r="K75" i="1" s="1"/>
  <c r="M74" i="1"/>
  <c r="L74" i="1"/>
  <c r="J74" i="1"/>
  <c r="N74" i="1" s="1"/>
  <c r="M61" i="1"/>
  <c r="L61" i="1"/>
  <c r="J61" i="1"/>
  <c r="N61" i="1" s="1"/>
  <c r="M60" i="1"/>
  <c r="L60" i="1"/>
  <c r="J60" i="1"/>
  <c r="N60" i="1" s="1"/>
  <c r="M45" i="1"/>
  <c r="M46" i="1"/>
  <c r="M44" i="1"/>
  <c r="L45" i="1"/>
  <c r="L46" i="1"/>
  <c r="L44" i="1"/>
  <c r="J45" i="1"/>
  <c r="N45" i="1" s="1"/>
  <c r="J46" i="1"/>
  <c r="N46" i="1" s="1"/>
  <c r="J44" i="1"/>
  <c r="N44" i="1" s="1"/>
  <c r="M29" i="1"/>
  <c r="L29" i="1"/>
  <c r="J29" i="1"/>
  <c r="K29" i="1" s="1"/>
  <c r="M22" i="1"/>
  <c r="M23" i="1"/>
  <c r="M24" i="1" s="1"/>
  <c r="L22" i="1"/>
  <c r="L23" i="1"/>
  <c r="J22" i="1"/>
  <c r="N22" i="1" s="1"/>
  <c r="J23" i="1"/>
  <c r="K23" i="1" s="1"/>
  <c r="O86" i="1" l="1"/>
  <c r="O80" i="1"/>
  <c r="O76" i="1"/>
  <c r="K78" i="1"/>
  <c r="N87" i="1"/>
  <c r="O87" i="1" s="1"/>
  <c r="N79" i="1"/>
  <c r="O79" i="1" s="1"/>
  <c r="K82" i="1"/>
  <c r="N75" i="1"/>
  <c r="O75" i="1" s="1"/>
  <c r="O82" i="1"/>
  <c r="K74" i="1"/>
  <c r="O78" i="1"/>
  <c r="L73" i="1"/>
  <c r="L83" i="1" s="1"/>
  <c r="N88" i="1"/>
  <c r="O88" i="1" s="1"/>
  <c r="M73" i="1"/>
  <c r="M83" i="1" s="1"/>
  <c r="O77" i="1"/>
  <c r="O85" i="1"/>
  <c r="O81" i="1"/>
  <c r="O74" i="1"/>
  <c r="K76" i="1"/>
  <c r="K80" i="1"/>
  <c r="K85" i="1"/>
  <c r="K77" i="1"/>
  <c r="K81" i="1"/>
  <c r="K86" i="1"/>
  <c r="O44" i="1"/>
  <c r="O61" i="1"/>
  <c r="O60" i="1"/>
  <c r="K60" i="1"/>
  <c r="K61" i="1"/>
  <c r="O46" i="1"/>
  <c r="O45" i="1"/>
  <c r="K44" i="1"/>
  <c r="K46" i="1"/>
  <c r="K45" i="1"/>
  <c r="L43" i="1"/>
  <c r="N29" i="1"/>
  <c r="O29" i="1" s="1"/>
  <c r="K22" i="1"/>
  <c r="O22" i="1"/>
  <c r="N23" i="1"/>
  <c r="O23" i="1" s="1"/>
  <c r="O84" i="1" l="1"/>
  <c r="N73" i="1"/>
  <c r="N83" i="1" s="1"/>
  <c r="O73" i="1"/>
  <c r="O72" i="1" s="1"/>
  <c r="S4" i="1" l="1"/>
  <c r="R5" i="1"/>
  <c r="Q62" i="1" l="1"/>
  <c r="S62" i="1" s="1"/>
  <c r="Q53" i="1" l="1"/>
  <c r="R53" i="1" s="1"/>
  <c r="Q51" i="1"/>
  <c r="R51" i="1" s="1"/>
  <c r="Q50" i="1"/>
  <c r="R50" i="1" s="1"/>
  <c r="Q39" i="1"/>
  <c r="R39" i="1" s="1"/>
  <c r="T38" i="1" l="1"/>
  <c r="T39" i="1" s="1"/>
  <c r="J57" i="1" l="1"/>
  <c r="N57" i="1" s="1"/>
  <c r="J30" i="1" l="1"/>
  <c r="N30" i="1" s="1"/>
  <c r="J186" i="1" l="1"/>
  <c r="K186" i="1" s="1"/>
  <c r="J183" i="1"/>
  <c r="N183" i="1" s="1"/>
  <c r="J184" i="1"/>
  <c r="K184" i="1" s="1"/>
  <c r="J182" i="1"/>
  <c r="N182" i="1" s="1"/>
  <c r="M184" i="1"/>
  <c r="L184" i="1"/>
  <c r="M183" i="1"/>
  <c r="L183" i="1"/>
  <c r="M182" i="1"/>
  <c r="L182" i="1"/>
  <c r="M181" i="1"/>
  <c r="L181" i="1"/>
  <c r="J181" i="1"/>
  <c r="N181" i="1" s="1"/>
  <c r="L187" i="1" l="1"/>
  <c r="M187" i="1"/>
  <c r="K183" i="1"/>
  <c r="K182" i="1"/>
  <c r="O182" i="1"/>
  <c r="O183" i="1"/>
  <c r="O181" i="1"/>
  <c r="N184" i="1"/>
  <c r="O184" i="1" s="1"/>
  <c r="K181" i="1"/>
  <c r="M174" i="1"/>
  <c r="L174" i="1"/>
  <c r="J169" i="1"/>
  <c r="K169" i="1" s="1"/>
  <c r="J170" i="1"/>
  <c r="N170" i="1" s="1"/>
  <c r="J171" i="1"/>
  <c r="K171" i="1" s="1"/>
  <c r="J172" i="1"/>
  <c r="K172" i="1" s="1"/>
  <c r="J173" i="1"/>
  <c r="N173" i="1" s="1"/>
  <c r="J174" i="1"/>
  <c r="N174" i="1" s="1"/>
  <c r="J168" i="1"/>
  <c r="K168" i="1" s="1"/>
  <c r="M173" i="1"/>
  <c r="L173" i="1"/>
  <c r="M172" i="1"/>
  <c r="L172" i="1"/>
  <c r="M171" i="1"/>
  <c r="L171" i="1"/>
  <c r="M170" i="1"/>
  <c r="L170" i="1"/>
  <c r="M169" i="1"/>
  <c r="L169" i="1"/>
  <c r="M168" i="1"/>
  <c r="L168" i="1"/>
  <c r="M175" i="1" l="1"/>
  <c r="L175" i="1"/>
  <c r="N187" i="1"/>
  <c r="O180" i="1"/>
  <c r="K174" i="1"/>
  <c r="O174" i="1"/>
  <c r="N169" i="1"/>
  <c r="O169" i="1" s="1"/>
  <c r="N172" i="1"/>
  <c r="N168" i="1"/>
  <c r="O170" i="1"/>
  <c r="O173" i="1"/>
  <c r="K170" i="1"/>
  <c r="K173" i="1"/>
  <c r="N171" i="1"/>
  <c r="O171" i="1" s="1"/>
  <c r="J52" i="1"/>
  <c r="N52" i="1" s="1"/>
  <c r="M52" i="1"/>
  <c r="L52" i="1"/>
  <c r="M51" i="1"/>
  <c r="L51" i="1"/>
  <c r="J51" i="1"/>
  <c r="M36" i="1"/>
  <c r="L36" i="1"/>
  <c r="J36" i="1"/>
  <c r="N36" i="1" s="1"/>
  <c r="M35" i="1"/>
  <c r="L35" i="1"/>
  <c r="J35" i="1"/>
  <c r="N35" i="1" s="1"/>
  <c r="K30" i="1"/>
  <c r="L30" i="1"/>
  <c r="O30" i="1" s="1"/>
  <c r="M30" i="1"/>
  <c r="N175" i="1" l="1"/>
  <c r="O172" i="1"/>
  <c r="K51" i="1"/>
  <c r="N51" i="1"/>
  <c r="O51" i="1" s="1"/>
  <c r="O168" i="1"/>
  <c r="O167" i="1" s="1"/>
  <c r="O52" i="1"/>
  <c r="K52" i="1"/>
  <c r="O36" i="1"/>
  <c r="K36" i="1"/>
  <c r="O35" i="1"/>
  <c r="K35" i="1"/>
  <c r="J15" i="1"/>
  <c r="K15" i="1" s="1"/>
  <c r="M21" i="1"/>
  <c r="M16" i="1"/>
  <c r="M17" i="1"/>
  <c r="M18" i="1"/>
  <c r="M19" i="1"/>
  <c r="M20" i="1"/>
  <c r="L16" i="1"/>
  <c r="L17" i="1"/>
  <c r="L18" i="1"/>
  <c r="L19" i="1"/>
  <c r="L20" i="1"/>
  <c r="L21" i="1"/>
  <c r="J16" i="1"/>
  <c r="K16" i="1" s="1"/>
  <c r="J17" i="1"/>
  <c r="N17" i="1" s="1"/>
  <c r="J18" i="1"/>
  <c r="K18" i="1" s="1"/>
  <c r="J19" i="1"/>
  <c r="K19" i="1" s="1"/>
  <c r="J20" i="1"/>
  <c r="K20" i="1" s="1"/>
  <c r="J21" i="1"/>
  <c r="N21" i="1" s="1"/>
  <c r="O17" i="1" l="1"/>
  <c r="N20" i="1"/>
  <c r="O20" i="1" s="1"/>
  <c r="N19" i="1"/>
  <c r="O19" i="1" s="1"/>
  <c r="K21" i="1"/>
  <c r="O21" i="1"/>
  <c r="N18" i="1"/>
  <c r="O18" i="1" s="1"/>
  <c r="N16" i="1"/>
  <c r="O16" i="1" s="1"/>
  <c r="K17" i="1"/>
  <c r="J178" i="1" l="1"/>
  <c r="N178" i="1" s="1"/>
  <c r="M178" i="1"/>
  <c r="J70" i="1"/>
  <c r="N70" i="1" s="1"/>
  <c r="N71" i="1" s="1"/>
  <c r="M66" i="1"/>
  <c r="M67" i="1"/>
  <c r="L66" i="1"/>
  <c r="L67" i="1"/>
  <c r="L65" i="1"/>
  <c r="J67" i="1"/>
  <c r="J66" i="1"/>
  <c r="J65" i="1"/>
  <c r="N65" i="1" s="1"/>
  <c r="M65" i="1"/>
  <c r="L38" i="1"/>
  <c r="L39" i="1"/>
  <c r="L40" i="1"/>
  <c r="L41" i="1"/>
  <c r="L42" i="1"/>
  <c r="L37" i="1"/>
  <c r="L31" i="1"/>
  <c r="L32" i="1"/>
  <c r="L33" i="1"/>
  <c r="M37" i="1"/>
  <c r="M38" i="1"/>
  <c r="M39" i="1"/>
  <c r="M40" i="1"/>
  <c r="M41" i="1"/>
  <c r="M42" i="1"/>
  <c r="J28" i="1"/>
  <c r="J31" i="1"/>
  <c r="N31" i="1" s="1"/>
  <c r="J32" i="1"/>
  <c r="K32" i="1" s="1"/>
  <c r="J33" i="1"/>
  <c r="K33" i="1" s="1"/>
  <c r="J37" i="1"/>
  <c r="N37" i="1" s="1"/>
  <c r="J38" i="1"/>
  <c r="K38" i="1" s="1"/>
  <c r="J39" i="1"/>
  <c r="K39" i="1" s="1"/>
  <c r="J40" i="1"/>
  <c r="K40" i="1" s="1"/>
  <c r="J41" i="1"/>
  <c r="N41" i="1" s="1"/>
  <c r="J42" i="1"/>
  <c r="N42" i="1" s="1"/>
  <c r="J27" i="1"/>
  <c r="M31" i="1"/>
  <c r="M32" i="1"/>
  <c r="M33" i="1"/>
  <c r="K67" i="1" l="1"/>
  <c r="N67" i="1"/>
  <c r="O67" i="1" s="1"/>
  <c r="K66" i="1"/>
  <c r="N66" i="1"/>
  <c r="O66" i="1" s="1"/>
  <c r="M64" i="1"/>
  <c r="M34" i="1"/>
  <c r="L34" i="1"/>
  <c r="O31" i="1"/>
  <c r="N33" i="1"/>
  <c r="O33" i="1" s="1"/>
  <c r="K65" i="1"/>
  <c r="O65" i="1"/>
  <c r="N32" i="1"/>
  <c r="O32" i="1" s="1"/>
  <c r="N38" i="1"/>
  <c r="O38" i="1" s="1"/>
  <c r="N40" i="1"/>
  <c r="O40" i="1" s="1"/>
  <c r="N39" i="1"/>
  <c r="O39" i="1" s="1"/>
  <c r="K37" i="1"/>
  <c r="O42" i="1"/>
  <c r="O41" i="1"/>
  <c r="O37" i="1"/>
  <c r="K31" i="1"/>
  <c r="K42" i="1"/>
  <c r="K41" i="1"/>
  <c r="N34" i="1" l="1"/>
  <c r="J177" i="1" l="1"/>
  <c r="J62" i="1"/>
  <c r="N62" i="1" s="1"/>
  <c r="J59" i="1"/>
  <c r="N59" i="1" s="1"/>
  <c r="J58" i="1"/>
  <c r="N58" i="1" s="1"/>
  <c r="N64" i="1" l="1"/>
  <c r="J53" i="1"/>
  <c r="N53" i="1" s="1"/>
  <c r="J54" i="1"/>
  <c r="N54" i="1" s="1"/>
  <c r="J50" i="1"/>
  <c r="K54" i="1" l="1"/>
  <c r="K53" i="1"/>
  <c r="L178" i="1" l="1"/>
  <c r="M177" i="1"/>
  <c r="M179" i="1" s="1"/>
  <c r="L177" i="1"/>
  <c r="M70" i="1"/>
  <c r="M71" i="1" s="1"/>
  <c r="L70" i="1"/>
  <c r="L64" i="1"/>
  <c r="M62" i="1"/>
  <c r="L62" i="1"/>
  <c r="M59" i="1"/>
  <c r="L59" i="1"/>
  <c r="M58" i="1"/>
  <c r="L58" i="1"/>
  <c r="M57" i="1"/>
  <c r="L57" i="1"/>
  <c r="M54" i="1"/>
  <c r="L54" i="1"/>
  <c r="M53" i="1"/>
  <c r="L53" i="1"/>
  <c r="M50" i="1"/>
  <c r="L50" i="1"/>
  <c r="M28" i="1"/>
  <c r="L28" i="1"/>
  <c r="M27" i="1"/>
  <c r="L27" i="1"/>
  <c r="M15" i="1"/>
  <c r="L15" i="1"/>
  <c r="L24" i="1" s="1"/>
  <c r="N15" i="1"/>
  <c r="N24" i="1" s="1"/>
  <c r="L179" i="1" l="1"/>
  <c r="L188" i="1" s="1"/>
  <c r="M56" i="1"/>
  <c r="M26" i="1"/>
  <c r="M47" i="1" s="1"/>
  <c r="L56" i="1"/>
  <c r="L49" i="1"/>
  <c r="M49" i="1"/>
  <c r="L26" i="1"/>
  <c r="O15" i="1"/>
  <c r="O14" i="1" s="1"/>
  <c r="N27" i="1"/>
  <c r="K27" i="1"/>
  <c r="N28" i="1"/>
  <c r="O28" i="1" s="1"/>
  <c r="K28" i="1"/>
  <c r="O53" i="1"/>
  <c r="O54" i="1"/>
  <c r="O59" i="1"/>
  <c r="K59" i="1"/>
  <c r="O57" i="1"/>
  <c r="K57" i="1"/>
  <c r="O64" i="1"/>
  <c r="O178" i="1"/>
  <c r="K178" i="1"/>
  <c r="O62" i="1"/>
  <c r="K62" i="1"/>
  <c r="N177" i="1"/>
  <c r="N179" i="1" s="1"/>
  <c r="K177" i="1"/>
  <c r="O58" i="1"/>
  <c r="K58" i="1"/>
  <c r="N50" i="1"/>
  <c r="K50" i="1"/>
  <c r="K70" i="1"/>
  <c r="R189" i="1" l="1"/>
  <c r="M68" i="1"/>
  <c r="M43" i="1"/>
  <c r="O27" i="1"/>
  <c r="O25" i="1" s="1"/>
  <c r="N26" i="1"/>
  <c r="N47" i="1" s="1"/>
  <c r="O56" i="1"/>
  <c r="N56" i="1"/>
  <c r="O50" i="1"/>
  <c r="O49" i="1" s="1"/>
  <c r="N49" i="1"/>
  <c r="O177" i="1"/>
  <c r="O176" i="1" s="1"/>
  <c r="O70" i="1"/>
  <c r="O69" i="1" s="1"/>
  <c r="N68" i="1" l="1"/>
  <c r="N43" i="1"/>
  <c r="N6" i="1"/>
  <c r="O48" i="1"/>
  <c r="L119" i="1" l="1"/>
  <c r="N119" i="1" l="1"/>
  <c r="N146" i="1" s="1"/>
  <c r="N188" i="1" s="1"/>
  <c r="M119" i="1"/>
  <c r="M146" i="1" s="1"/>
  <c r="M188" i="1" s="1"/>
  <c r="J2" i="1" l="1"/>
  <c r="M189" i="1"/>
  <c r="N198" i="1"/>
  <c r="O188" i="1"/>
  <c r="N7" i="1"/>
  <c r="N8" i="1" s="1"/>
  <c r="N189" i="1"/>
</calcChain>
</file>

<file path=xl/sharedStrings.xml><?xml version="1.0" encoding="utf-8"?>
<sst xmlns="http://schemas.openxmlformats.org/spreadsheetml/2006/main" count="497" uniqueCount="353">
  <si>
    <t>QUANTIDADE</t>
  </si>
  <si>
    <t>FINANCEIRO</t>
  </si>
  <si>
    <t>UNID.</t>
  </si>
  <si>
    <t>VALOR UNIT.</t>
  </si>
  <si>
    <t>ITEM</t>
  </si>
  <si>
    <t>DESCRIÇÃO DOS SERVIÇOS</t>
  </si>
  <si>
    <t>1.1</t>
  </si>
  <si>
    <t>m²</t>
  </si>
  <si>
    <t>2.1</t>
  </si>
  <si>
    <t>m³</t>
  </si>
  <si>
    <t>2.2</t>
  </si>
  <si>
    <t>m</t>
  </si>
  <si>
    <t>COBERTURA</t>
  </si>
  <si>
    <t>3.1</t>
  </si>
  <si>
    <t>3.2</t>
  </si>
  <si>
    <t>4.1</t>
  </si>
  <si>
    <t>kg</t>
  </si>
  <si>
    <t>ALVENARIA - VEDAÇÃO</t>
  </si>
  <si>
    <t>PAVIMENTAÇÃO</t>
  </si>
  <si>
    <t>7.1</t>
  </si>
  <si>
    <t>7.2</t>
  </si>
  <si>
    <t>7.3</t>
  </si>
  <si>
    <t>7.4</t>
  </si>
  <si>
    <t>8.1</t>
  </si>
  <si>
    <t>8.2</t>
  </si>
  <si>
    <t>8.3</t>
  </si>
  <si>
    <t>8.4</t>
  </si>
  <si>
    <t>8.5</t>
  </si>
  <si>
    <t>8.6</t>
  </si>
  <si>
    <t>8.7</t>
  </si>
  <si>
    <t>9.1</t>
  </si>
  <si>
    <t>9.2</t>
  </si>
  <si>
    <t>9.3</t>
  </si>
  <si>
    <t>9.4</t>
  </si>
  <si>
    <t>9.5</t>
  </si>
  <si>
    <t>INSTALAÇÕES ELÉTRICAS</t>
  </si>
  <si>
    <t>10.1</t>
  </si>
  <si>
    <t>10.2</t>
  </si>
  <si>
    <t>10.3</t>
  </si>
  <si>
    <t>10.4</t>
  </si>
  <si>
    <t>10.5</t>
  </si>
  <si>
    <t>10.6</t>
  </si>
  <si>
    <t>INSTALAÇÕES HIDRÁULICAS</t>
  </si>
  <si>
    <t>11.1</t>
  </si>
  <si>
    <t>11.2</t>
  </si>
  <si>
    <t>12.1</t>
  </si>
  <si>
    <t>TOTAL  COM BDI INCLUSO</t>
  </si>
  <si>
    <t>Total</t>
  </si>
  <si>
    <t>Contratado</t>
  </si>
  <si>
    <t>No período</t>
  </si>
  <si>
    <t>SALDO</t>
  </si>
  <si>
    <t>Ordem de Serviço:</t>
  </si>
  <si>
    <t>Tomada de Preço:</t>
  </si>
  <si>
    <t>Medição:</t>
  </si>
  <si>
    <t>Obra:</t>
  </si>
  <si>
    <t>VALOR DA MEDIÇÃO (R$)</t>
  </si>
  <si>
    <t>Firma: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</si>
  <si>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</si>
  <si>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</si>
  <si>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</si>
  <si>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</si>
  <si>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</si>
  <si>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</si>
  <si>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Soma Med. Ant.</t>
  </si>
  <si>
    <t>Representante da Empresa Contratada</t>
  </si>
  <si>
    <t>Marcos Felipe Moraes e Oliveira</t>
  </si>
  <si>
    <t>Engenheiro Civil</t>
  </si>
  <si>
    <t>Lúcio Flávio Araújo Costa</t>
  </si>
  <si>
    <t>Prefeito Municipal Itabaiana - PB</t>
  </si>
  <si>
    <t>und</t>
  </si>
  <si>
    <t>Contrato:</t>
  </si>
  <si>
    <t>SERVIÇOS PRELIMINARES</t>
  </si>
  <si>
    <t>ESCAVAÇÃO MANUAL DE VALA COM PROFUNDIDADE MENOR OU IGUAL A 1,30 M. AF_03/2016</t>
  </si>
  <si>
    <t>3.1.1</t>
  </si>
  <si>
    <t>VIGA BALDRAME</t>
  </si>
  <si>
    <t>CONCRETO FCK = 25MPA, TRAÇO 1:2,3:2,7 (CIMENTO/ AREIA MÉDIA/ BRITA 1)  - PREPARO MECÂNICO COM BETONEIRA 400 L. AF_07/2016</t>
  </si>
  <si>
    <t>LANCAMENTO/APLICACAO MANUAL DE CONCRETO EM FUNDACOES</t>
  </si>
  <si>
    <t>REATERRO MANUAL APILOADO COM SOQUETE. AF_10/2017</t>
  </si>
  <si>
    <t>3.2.1</t>
  </si>
  <si>
    <t>3.2.2</t>
  </si>
  <si>
    <t>3.2.3</t>
  </si>
  <si>
    <t>3.2.4</t>
  </si>
  <si>
    <t>3.2.5</t>
  </si>
  <si>
    <t>3.2.6</t>
  </si>
  <si>
    <t>FABRICAÇÃO, MONTAGEM E DESMONTAGEM DE FÔRMA PARA VIGA BALDRAME, EM MADEIRA SERRADA, E=25 MM, 4 UTILIZAÇÕES. AF_06/2017</t>
  </si>
  <si>
    <t>ARMAÇÃO DE PILAR OU VIGA DE UMA ESTRUTURA CONVENCIONAL DE CONCRETO ARMADO EM UMA EDIFICAÇÃO TÉRREA OU SOBRADO UTILIZANDO AÇO CA-60 DE 5,0 MM - MONTAGEM. AF_12/2015</t>
  </si>
  <si>
    <t>ARMAÇÃO DE PILAR OU VIGA DE UMA ESTRUTURA CONVENCIONAL DE CONCRETO ARMADO EM UMA EDIFICAÇÃO TÉRREA OU SOBRADO UTILIZANDO AÇO CA-50 DE 8,0 MM - MONTAGEM. AF_12/2015</t>
  </si>
  <si>
    <t>ARMAÇÃO DE PILAR OU VIGA DE UMA ESTRUTURA CONVENCIONAL DE CONCRETO ARMADO EM UMA EDIFICAÇÃO TÉRREA OU SOBRADO UTILIZANDO AÇO CA-50 DE 10,0 MM - MONTAGEM. AF_12/2015</t>
  </si>
  <si>
    <t>PILARES</t>
  </si>
  <si>
    <t>VERGAS E CONTRAVERGAS</t>
  </si>
  <si>
    <t>MONTAGEM E DESMONTAGEM DE FÔRMA DE PILARES RETANGULARES E ESTRUTURAS SIMILARES COM ÁREA MÉDIA DAS SEÇÕES MAIOR QUE 0,25 M², PÉ-DIREITO SIMPLES, EM CHAPA DE MADEIRA COMPENSADA PLASTIFICADA, 18 UTILIZAÇÕES. AF_12/2015</t>
  </si>
  <si>
    <t>VERGA MOLDADA IN LOCO EM CONCRETO PARA PORTAS COM ATÉ 1,5 M DE VÃO. AF_03/2016</t>
  </si>
  <si>
    <t>ALVENARIA DE VEDAÇÃO DE BLOCOS CERÂMICOS FURADOS NA HORIZONTAL DE 9X19X19CM (ESPESSURA 9CM) DE PAREDES COM ÁREA LÍQUIDA MAIOR OU IGUAL A 6M² SEM VÃOS E ARGAMASSA DE ASSENTAMENTO COM PREPARO EM BETONEIRA. AF_06/2014</t>
  </si>
  <si>
    <t>JANELA FIXA DE ALUMÍNIO PARA VIDRO, COM VIDRO, BATENTE E FERRAGENS. EXCLUSIVE ACABAMENTO, ALIZAR E CONTRAMARCO. FORNECIMENTO E INSTALAÇÃO. AF_12/2019</t>
  </si>
  <si>
    <t>INSTALAÇÕES SANITÁRIAS</t>
  </si>
  <si>
    <t>CHAPISCO APLICADO EM ALVENARIAS E ESTRUTURAS DE CONCRETO INTERNAS, COM COLHER DE PEDREIRO.  ARGAMASSA TRAÇO 1:3 COM PREPARO EM BETONEIRA 400L. AF_06/2014</t>
  </si>
  <si>
    <t>MASSA ÚNICA, PARA RECEBIMENTO DE PINTURA, EM ARGAMASSA TRAÇO 1:2:8, PREPARO MECÂNICO COM BETONEIRA 400L, APLICADA MANUALMENTE EM FACES INTERNAS DE PAREDES, ESPESSURA DE 10MM, COM EXECUÇÃO DE TALISCAS. AF_06/2014</t>
  </si>
  <si>
    <t>APLICAÇÃO DE FUNDO SELADOR ACRÍLICO EM PAREDES, UMA DEMÃO. AF_06/2014</t>
  </si>
  <si>
    <t>APLICAÇÃO MANUAL DE PINTURA COM TINTA LÁTEX ACRÍLICA EM PAREDES, DUAS DEMÃOS. AF_06/2014</t>
  </si>
  <si>
    <t>CAIXA SIFONADA, PVC, DN 100 X 100 X 50 MM, JUNTA ELÁSTICA, FORNECIDA E INSTALADA EM RAMAL DE DESCARGA OU EM RAMAL DE ESGOTO SANITÁRIO. AF_12/2014</t>
  </si>
  <si>
    <t>CURVA CURTA 90 GRAUS, PVC, SERIE NORMAL, ESGOTO PREDIAL, DN 40 MM, JUNTA SOLDÁVEL, FORNECIDO E INSTALADO EM RAMAL DE DESCARGA OU RAMAL DE ESGOTO SANITÁRIO. AF_12/2014</t>
  </si>
  <si>
    <t>JOELHO 45 GRAUS, PVC, SERIE NORMAL, ESGOTO PREDIAL, DN 50 MM, JUNTA ELÁSTICA, FORNECIDO E INSTALADO EM RAMAL DE DESCARGA OU RAMAL DE ESGOTO SANITÁRIO. AF_12/2014</t>
  </si>
  <si>
    <t>TUBO PVC, SERIE NORMAL, ESGOTO PREDIAL, DN 40 MM, FORNECIDO E INSTALADO EM RAMAL DE DESCARGA OU RAMAL DE ESGOTO SANITÁRIO. AF_12/2014</t>
  </si>
  <si>
    <t>REGISTRO DE GAVETA BRUTO, LATÃO, ROSCÁVEL, 3/4", COM ACABAMENTO E CANOPLA CROMADOS. FORNECIDO E INSTALADO EM RAMAL DE ÁGUA. AF_12/2014</t>
  </si>
  <si>
    <t>JOELHO 90 GRAUS COM BUCHA DE LATÃO, PVC, SOLDÁVEL, DN 25MM, X 3/4 INSTALADO EM RAMAL OU SUB-RAMAL DE ÁGUA - FORNECIMENTO E INSTALAÇÃO. AF_12/2014</t>
  </si>
  <si>
    <t>12.2</t>
  </si>
  <si>
    <t>12.3</t>
  </si>
  <si>
    <t>12.4</t>
  </si>
  <si>
    <t>CAIXA OCTOGONAL 3" X 3", PVC, INSTALADA EM LAJE - FORNECIMENTO E INSTALAÇÃO. AF_12/2015</t>
  </si>
  <si>
    <t>CABO DE COBRE FLEXÍVEL ISOLADO, 2,5 MM², ANTI-CHAMA 450/750 V, PARA CIRCUITOS TERMINAIS - FORNECIMENTO E INSTALAÇÃO. AF_12/2015</t>
  </si>
  <si>
    <t>INTERRUPTOR SIMPLES (1 MÓDULO), 10A/250V, INCLUINDO SUPORTE E PLACA - FORNECIMENTO E INSTALAÇÃO. AF_12/2015</t>
  </si>
  <si>
    <t>INTERRUPTOR SIMPLES (2 MÓDULOS), 10A/250V, INCLUINDO SUPORTE E PLACA - FORNECIMENTO E INSTALAÇÃO. AF_12/2015</t>
  </si>
  <si>
    <t>1.2</t>
  </si>
  <si>
    <t>1.3</t>
  </si>
  <si>
    <t>1.4</t>
  </si>
  <si>
    <t>1.5</t>
  </si>
  <si>
    <t>1.6</t>
  </si>
  <si>
    <t>1.7</t>
  </si>
  <si>
    <t>SAPATAS ISOLADAS</t>
  </si>
  <si>
    <t>EMBASAMENTO</t>
  </si>
  <si>
    <t>LASTRO DE CONCRETO MAGRO, APLICADO EM BLOCOS DE COROAMENTO OU SAPATAS, ESPESSURA DE 5 CM. AF_08/2017</t>
  </si>
  <si>
    <t>ARMAÇÃO DE BLOCO, VIGA BALDRAME OU SAPATA UTILIZANDO AÇO CA-50 DE 8 MM - MONTAGEM. AF_06/2017</t>
  </si>
  <si>
    <t>3.3</t>
  </si>
  <si>
    <t>3.3.1</t>
  </si>
  <si>
    <t>3.3.2</t>
  </si>
  <si>
    <t>3.3.3</t>
  </si>
  <si>
    <t>LANÇAMENTO COM USO DE BALDES, ADENSAMENTO E ACABAMENTO DE CONCRETO EM ESTRUTURAS. AF_12/2015</t>
  </si>
  <si>
    <t>CONTRAVERGA PRÉ-MOLDADA PARA VÃOS DE ATÉ 1,5 M DE COMPRIMENTO. AF_03/2016</t>
  </si>
  <si>
    <t>VERGA PRÉ-MOLDADA PARA JANELAS COM MAIS DE 1,5 M DE VÃO. AF_03/2016</t>
  </si>
  <si>
    <t>IMPERMEABILIZAÇÃO DE SUPERFÍCIE COM EMULSÃO ASFÁLTICA, 2 DEMÃOS AF_06/2018</t>
  </si>
  <si>
    <t>ESQUADRIAS, FERRAGENS E VIDROS</t>
  </si>
  <si>
    <t>7.0</t>
  </si>
  <si>
    <t>JANELA DE ALUMÍNIO TIPO MAXIM-AR, COM VIDROS, BATENTE E FERRAGENS. EXCLUSIVE ALIZAR, ACABAMENTO E CONTRAMARCO. FORNECIMENTO E INSTALAÇÃO. AF_12/2019</t>
  </si>
  <si>
    <t>APLICAÇÃO E LIXAMENTO DE MASSA LÁTEX EM PAREDES, UMA DEMÃO. AF_06/2014</t>
  </si>
  <si>
    <t>8.8</t>
  </si>
  <si>
    <t>8.9</t>
  </si>
  <si>
    <t>APLICAÇÃO DE FUNDO SELADOR ACRÍLICO EM TETO, UMA DEMÃO. AF_06/2014</t>
  </si>
  <si>
    <t>APLICAÇÃO E LIXAMENTO DE MASSA LÁTEX EM TETO, UMA DEMÃO. AF_06/2014</t>
  </si>
  <si>
    <t>APLICAÇÃO MANUAL DE PINTURA COM TINTA LÁTEX ACRÍLICA EM TETO, DUAS DEMÃOS. AF_06/2014</t>
  </si>
  <si>
    <t>BOLSA DE LIGACAO EM PVC FLEXIVEL PARA VASO SANITARIO 1.1/2 " (40 MM)</t>
  </si>
  <si>
    <t>ESCAVAÇÃO MANUAL DE VALA COM PROFUNDIDADE MENOR OU IGUAL A 1,30 M. AF_02/2021</t>
  </si>
  <si>
    <t>PREPARO DE FUNDO DE VALA COM LARGURA MENOR QUE 1,5 M (ACERTO DO SOLO NATURAL). AF_08/2020</t>
  </si>
  <si>
    <t>VENTILAÇÃO</t>
  </si>
  <si>
    <t>LOUÇAS E METAIS</t>
  </si>
  <si>
    <t>VASO SANITÁRIO SIFONADO COM CAIXA ACOPLADA LOUÇA BRANCA - PADRÃO MÉDIO, INCLUSO ENGATE FLEXÍVEL EM METAL CROMADO, 1/2  X 40CM - FORNECIMENTO E INSTALAÇÃO. AF_01/2020</t>
  </si>
  <si>
    <t>CINTA DE AMARRAÇÃO DE ALVENARIA MOLDADA IN LOCO COM UTILIZAÇÃO DE BLOCOS CANALETA. AF_03/2016</t>
  </si>
  <si>
    <t>CABO DE COBRE FLEXÍVEL ISOLADO, 1,5 MM², ANTI-CHAMA 450/750 V, PARA CIRCUITOS TERMINAIS - FORNECIMENTO E INSTALAÇÃO. AF_12/2015</t>
  </si>
  <si>
    <t>INTERRUPTOR SIMPLES (1 MÓDULO) COM 1 TOMADA DE EMBUTIR 2P+T 10 A,  INCLUINDO SUPORTE E PLACA - FORNECIMENTO E INSTALAÇÃO. AF_12/2015</t>
  </si>
  <si>
    <t>DISJUNTOR MONOPOLAR TIPO DIN, CORRENTE NOMINAL DE 10A - FORNECIMENTO E INSTALAÇÃO. AF_10/2020</t>
  </si>
  <si>
    <t>Pedra argamassada com cimento e areia 1:3 - areia e pedra de mão comercial - fornecimento e assentamento</t>
  </si>
  <si>
    <t>PLANTIO DE ARBUSTO OU  CERCA VIVA. AF_05/2018</t>
  </si>
  <si>
    <t>dias</t>
  </si>
  <si>
    <t>BM01</t>
  </si>
  <si>
    <t>REFORMA DO ESPAÇO CULTURAL SIVUCA</t>
  </si>
  <si>
    <t>0129/2023</t>
  </si>
  <si>
    <t>TP 002/2023</t>
  </si>
  <si>
    <t>0010/2023</t>
  </si>
  <si>
    <t>CONSTRUTORA EXECUTE LTDA</t>
  </si>
  <si>
    <t>Unidade Administrativa: Secretaria de Desenvolvimento Urbano</t>
  </si>
  <si>
    <t>PLACA DE OBRA (PARA CONSTRUCAO CIVIL) EM CHAPA GALVANIZADA *N. 22*, ADESIVADA, DE *2,4 X 1,2* M (SEM POSTES PARA FIXACAO)</t>
  </si>
  <si>
    <t>DEMOLIÇÃO DE ALVENARIA DE BLOCO FURADO, DE FORMA MANUAL, SEM REAPROVEITAMENTO. AF_12/2017</t>
  </si>
  <si>
    <t>REMOÇÃO DE PORTAS, DE FORMA MANUAL, SEM REAPROVEITAMENTO. AF_12/2017</t>
  </si>
  <si>
    <t>REMOÇÃO DE JANELAS, DE FORMA MANUAL, SEM REAPROVEITAMENTO. AF_12/2017</t>
  </si>
  <si>
    <t>DEMOLIÇÃO DE REVESTIMENTO CERÂMICO, DE FORMA MECANIZADA COM MARTELETE, SEM REAPROVEITAMENTO. AF_12/2017</t>
  </si>
  <si>
    <t>Demolição de reboco</t>
  </si>
  <si>
    <t>REMOÇÃO DE LOUÇAS, DE FORMA MANUAL, SEM REAPROVEITAMENTO. AF_12/2017</t>
  </si>
  <si>
    <t>1.8</t>
  </si>
  <si>
    <t>1.9</t>
  </si>
  <si>
    <t>Demolição de piso cerâmico ou ladrilho</t>
  </si>
  <si>
    <t>DEMOLIÇÃO DE REVESTIMENTO C/ PEDRAS NATURAIS</t>
  </si>
  <si>
    <t>2</t>
  </si>
  <si>
    <t>INFRAESTRUTURA</t>
  </si>
  <si>
    <t>2.1.1</t>
  </si>
  <si>
    <t>2.1.2</t>
  </si>
  <si>
    <t>2.1.3</t>
  </si>
  <si>
    <t>2.1.4</t>
  </si>
  <si>
    <t>2.1.5</t>
  </si>
  <si>
    <t>2.1.6</t>
  </si>
  <si>
    <t>2.1.7</t>
  </si>
  <si>
    <t>ARMAÇÃO DE BLOCO, VIGA BALDRAME E SAPATA UTILIZANDO AÇO CA-60 DE 5 MM - MONTAGEM. AF_06/2017</t>
  </si>
  <si>
    <t>CONCRETO FCK = 25MPA, TRAÇO 1:2,3:2,7 (CIMENTO/ AREIA MÉDIA/ BRITA 1)  - PREPARO MECÂNICO COM BETONEIRA 600 L. AF_07/2016</t>
  </si>
  <si>
    <t>LANÇAMENTO COM USO DE BALDES, ADENSAMENTO E ACABAMENTO DE CONCRETO EM ESTRUTURAS. AF_02/2022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</si>
  <si>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</si>
  <si>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</si>
  <si>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</si>
  <si>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</si>
  <si>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</si>
  <si>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</si>
  <si>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</si>
  <si>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</si>
  <si>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2.3</t>
  </si>
  <si>
    <t>ALVENARIA EM TIJOLO CERAMICO FURADO 9X19X19CM, 1 VEZ (ESPESSURA 19 CM), ASSENTADO EM ARGAMASSA TRACO 1:4 (CIMENTO E AREIA MEDIA NAO PENEIRADA), PREPARO MANUAL, JUNTA1 CM. INC_11/2016</t>
  </si>
  <si>
    <t>2.3.1</t>
  </si>
  <si>
    <t>2.3.2</t>
  </si>
  <si>
    <t>2.3.3</t>
  </si>
  <si>
    <t>3</t>
  </si>
  <si>
    <t>SUPERESTRUTURAS</t>
  </si>
  <si>
    <t>3.1.2</t>
  </si>
  <si>
    <t>3.1.3</t>
  </si>
  <si>
    <t>3.1.4</t>
  </si>
  <si>
    <t>3.1.5</t>
  </si>
  <si>
    <t>VIGA SUPERIOR / CINTAMENTO</t>
  </si>
  <si>
    <t>MONTAGEM E DESMONTAGEM DE FÔRMA DE VIGA, ESCORAMENTO COM GARFO DE MADEIRA, PÉ-DIREITO SIMPLES, EM CHAPA DE MADEIRA PLASTIFICADA, 18 UTILIZAÇÕES. AF_09/2020</t>
  </si>
  <si>
    <t>4</t>
  </si>
  <si>
    <t>5</t>
  </si>
  <si>
    <t>5.1</t>
  </si>
  <si>
    <t>5.1.1</t>
  </si>
  <si>
    <t>TUBULAÇÕES E CONEXÕES EM PVC</t>
  </si>
  <si>
    <t>Joelho de redução 90º de pvc rígido roscável  diâm = 3/4" x 1/2"</t>
  </si>
  <si>
    <t>Joelho 90º red. pvc rígido soldável c/bucha de latão, diâm= 25mmx1/2"</t>
  </si>
  <si>
    <t>JOELHO 90 GRAUS, PVC, SOLDÁVEL, DN 25MM, INSTALADO EM RAMAL DE DISTRIBUIÇÃO DE ÁGUA - FORNECIMENTO E INSTALAÇÃO. AF_12/2014</t>
  </si>
  <si>
    <t>TUBO, PVC, SOLDÁVEL, DN 25MM, INSTALADO EM PRUMADA DE ÁGUA - FORNECIMENTO E INSTALAÇÃO. AF_12/2014</t>
  </si>
  <si>
    <t>TE, PVC, SOLDÁVEL, DN 25MM, INSTALADO EM PRUMADA DE ÁGUA - FORNECIMENTO E INSTALAÇÃO. AF_12/2014</t>
  </si>
  <si>
    <t>ENGATE FLEXÍVEL EM INOX, 1/2  X 30CM - FORNECIMENTO E INSTALAÇÃO. AF_01/2020</t>
  </si>
  <si>
    <t>6.1</t>
  </si>
  <si>
    <t>5.1.2</t>
  </si>
  <si>
    <t>5.1.3</t>
  </si>
  <si>
    <t>5.1.4</t>
  </si>
  <si>
    <t>5.1.5</t>
  </si>
  <si>
    <t>5.1.6</t>
  </si>
  <si>
    <t>5.1.7</t>
  </si>
  <si>
    <t>5.1.8</t>
  </si>
  <si>
    <t>5.1.9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</si>
  <si>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</si>
  <si>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</si>
  <si>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</si>
  <si>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</si>
  <si>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</si>
  <si>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</si>
  <si>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</si>
  <si>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</si>
  <si>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</si>
  <si>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</si>
  <si>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</si>
  <si>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</si>
  <si>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</si>
  <si>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</si>
  <si>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</si>
  <si>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</si>
  <si>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</si>
  <si>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CAIXA DE GORDURA SIMPLES, CIRCULAR, EM CONCRETO PRÉ-MOLDADO, DIÂMETRO INTERNO = 0,4 M, ALTURA INTERNA = 0,4 M. AF_05/2018</t>
  </si>
  <si>
    <t>CAIXA ENTERRADA HIDRÁULICA RETANGULAR, EM CONCRETO PRÉ-MOLDADO, DIMENSÕES INTERNAS: 0,6X0,6X0,5 M. AF_12/2020</t>
  </si>
  <si>
    <t>Caixa sifonada em pvc, 150 x 150 x 50 mm, com tampa cega, acabamento branco, Akros ou similar</t>
  </si>
  <si>
    <t>RALO SIFONADO, PVC, DN 100 X 40 MM, JUNTA SOLDÁVEL, FORNECIDO E INSTALADO EM RAMAL DE DESCARGA OU EM RAMAL DE ESGOTO SANITÁRIO. AF_12/2014</t>
  </si>
  <si>
    <t>JOELHO 45 GRAUS, PVC, SERIE NORMAL, ESGOTO PREDIAL, DN 100 MM, JUNTA ELÁSTICA, FORNECIDO E INSTALADO EM RAMAL DE DESCARGA OU RAMAL DE ESGOTO SANITÁRIO. AF_12/2014</t>
  </si>
  <si>
    <t>JOELHO 45 GRAUS, PVC, SERIE NORMAL, ESGOTO PREDIAL, DN 40 MM, JUNTA SOLDÁVEL, FORNECIDO E INSTALADO EM RAMAL DE DESCARGA OU RAMAL DE ESGOTO SANITÁRIO. AF_12/2014</t>
  </si>
  <si>
    <t>JOELHO 90 GRAUS, PVC, SERIE NORMAL, ESGOTO PREDIAL, DN 100 MM, JUNTA ELÁSTICA, FORNECIDO E INSTALADO EM PRUMADA DE ESGOTO SANITÁRIO OU VENTILAÇÃO. AF_12/2014</t>
  </si>
  <si>
    <t>Joelho de 90° em pvc rígido c/ anéis, para esgoto secundário, diâm = 40mm</t>
  </si>
  <si>
    <t>JUNÇÃO SIMPLES, PVC, SERIE NORMAL, ESGOTO PREDIAL, DN 100 X 100 MM, JUNTA ELÁSTICA, FORNECIDO E INSTALADO EM PRUMADA DE ESGOTO SANITÁRIO OU VENTILAÇÃO. AF_12/2014</t>
  </si>
  <si>
    <t>JUNÇÃO SIMPLES, PVC, SERIE NORMAL, ESGOTO PREDIAL, DN 50 X 50 MM, JUNTA ELÁSTICA, FORNECIDO E INSTALADO EM PRUMADA DE ESGOTO SANITÁRIO OU VENTILAÇÃO. AF_12/2014</t>
  </si>
  <si>
    <t>Junção simples em pvc rígido soldável, para esgoto primário, diâm = 100 x 50mm</t>
  </si>
  <si>
    <t>Redução excentrica em pvc rígido soldável, para esgoto primário, diâm = 100 x 50mm</t>
  </si>
  <si>
    <t>TUBO PVC, SERIE NORMAL, ESGOTO PREDIAL, DN 50 MM, FORNECIDO E INSTALADO EM RAMAL DE DESCARGA OU RAMAL DE ESGOTO SANITÁRIO. AF_08/2022</t>
  </si>
  <si>
    <t>TUBO PVC, SERIE NORMAL, ESGOTO PREDIAL, DN 100 MM, FORNECIDO E INSTALADO EM RAMAL DE DESCARGA OU RAMAL DE ESGOTO SANITÁRIO. AF_08/2022</t>
  </si>
  <si>
    <t>UN</t>
  </si>
  <si>
    <t>un</t>
  </si>
  <si>
    <t>M</t>
  </si>
  <si>
    <t>6.19</t>
  </si>
  <si>
    <t>6.19.1</t>
  </si>
  <si>
    <t>JOELHO 90 GRAUS, PVC, SERIE NORMAL, ESGOTO PREDIAL, DN 50 MM, JUNTA ELÁSTICA, FORNECIDO E INSTALADO EM PRUMADA DE ESGOTO SANITÁRIO OU VENTILAÇÃO. AF_12/2014</t>
  </si>
  <si>
    <t>TUBO PVC, SERIE NORMAL, ESGOTO PREDIAL, DN 50 MM, FORNECIDO E INSTALADO EM PRUMADA DE ESGOTO SANITÁRIO OU VENTILAÇÃO. AF_12/2014</t>
  </si>
  <si>
    <t>TUBO PVC, SERIE NORMAL, ESGOTO PREDIAL, DN 75 MM, FORNECIDO E INSTALADO EM PRUMADA DE ESGOTO SANITÁRIO OU VENTILAÇÃO. AF_08/2022</t>
  </si>
  <si>
    <t>Terminal de ventilação em pvc rígido soldável, para esgoto primário, diâm = 50mm</t>
  </si>
  <si>
    <t>Terminal de ventilação em pvc rígido soldável, para esgoto primário, diâm = 75mm</t>
  </si>
  <si>
    <t>6.19.2</t>
  </si>
  <si>
    <t>6.19.3</t>
  </si>
  <si>
    <t>6.19.4</t>
  </si>
  <si>
    <t>6.19.5</t>
  </si>
  <si>
    <t>6.19.6</t>
  </si>
  <si>
    <t>6.20</t>
  </si>
  <si>
    <t>6.20.1</t>
  </si>
  <si>
    <t>LAVATÓRIO LOUÇA BRANCA COM COLUNA, *44 X 35,5* CM, PADRÃO POPULAR, INCLUSO SIFÃO FLEXÍVEL EM PVC, VÁLVULA E ENGATE FLEXÍVEL 30CM EM PLÁSTICO E COM TORNEIRA CROMADA PADRÃO POPULAR - FORNECIMENTO E INSTALAÇÃO. AF_01/2020</t>
  </si>
  <si>
    <t>Bancada em granito verde ubatuba, e = 2cm</t>
  </si>
  <si>
    <t>CUBA DE EMBUTIR DE AÇO INOXIDÁVEL MÉDIA, INCLUSO VÁLVULA TIPO AMERICANA E SIFÃO TIPO GARRAFA EM METAL CROMADO - FORNECIMENTO E INSTALAÇÃO. AF_01/2020</t>
  </si>
  <si>
    <t>TORNEIRA CROMADA TUBO MÓVEL, DE PAREDE, 1/2 OU 3/4, PARA PIA DE COZINHA, PADRÃO MÉDIO - FORNECIMENTO E INSTALAÇÃO. AF_01/2020</t>
  </si>
  <si>
    <t>BARRA DE APOIO RETA, EM ACO INOX POLIDO, COMPRIMENTO 60CM, FIXADA NA PAREDE - FORNECIMENTO E INSTALAÇÃO. AF_01/2020</t>
  </si>
  <si>
    <t>6.20.2</t>
  </si>
  <si>
    <t>6.20.3</t>
  </si>
  <si>
    <t>6.20.4</t>
  </si>
  <si>
    <t>6.20.5</t>
  </si>
  <si>
    <t>6.20.6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</si>
  <si>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</si>
  <si>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</si>
  <si>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</si>
  <si>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</si>
  <si>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</si>
  <si>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</si>
  <si>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</si>
  <si>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</si>
  <si>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</si>
  <si>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</si>
  <si>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</si>
  <si>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</si>
  <si>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</si>
  <si>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</si>
  <si>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</si>
  <si>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</si>
  <si>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7.21</t>
  </si>
  <si>
    <t>7.22</t>
  </si>
  <si>
    <t>7.23</t>
  </si>
  <si>
    <t>7.24</t>
  </si>
  <si>
    <t>7.25</t>
  </si>
  <si>
    <t>CAIXA RETANGULAR 4" X 2" BAIXA (0,30 M DO PISO), PVC, INSTALADA EM PAREDE - FORNECIMENTO E INSTALAÇÃO. AF_12/2015</t>
  </si>
  <si>
    <t>CAIXA RETANGULAR 4" X 4" BAIXA (0,30 M DO PISO), PVC, INSTALADA EM PAREDE - FORNECIMENTO E INSTALAÇÃO. AF_12/2015</t>
  </si>
  <si>
    <t>CABO DE COBRE FLEXÍVEL ISOLADO, 6 MM², ANTI-CHAMA 0,6/1,0 KV, PARA CIRCUITOS TERMINAIS - FORNECIMENTO E INSTALAÇÃO. AF_12/2015</t>
  </si>
  <si>
    <t>CABO DE COBRE FLEXÍVEL ISOLADO, 2,5 MM², ANTI-CHAMA 0,6/1,0 KV, PARA CIRCUITOS TERMINAIS - FORNECIMENTO E INSTALAÇÃO. AF_12/2015</t>
  </si>
  <si>
    <t>CAIXA ENTERRADA ELÉTRICA RETANGULAR, EM CONCRETO PRÉ-MOLDADO, FUNDO COM BRITA, DIMENSÕES INTERNAS: 0,4X0,4X0,4 M. AF_12/2020</t>
  </si>
  <si>
    <t>TOMADA BAIXA DE EMBUTIR (1 MÓDULO), 2P+T 10 A, INCLUINDO SUPORTE E PLACA - FORNECIMENTO E INSTALAÇÃO. AF_12/2015</t>
  </si>
  <si>
    <t>INTERRUPTOR PARALELO (1 MÓDULO), 10A/250V, INCLUINDO SUPORTE E PLACA - FORNECIMENTO E INSTALAÇÃO. AF_12/2015</t>
  </si>
  <si>
    <t>TOMADA BAIXA DE EMBUTIR (2 MÓDULOS), 2P+T 10 A, INCLUINDO SUPORTE E PLACA - FORNECIMENTO E INSTALAÇÃO. AF_12/2015</t>
  </si>
  <si>
    <t>DISJUNTOR MONOPOLAR TIPO DIN, CORRENTE NOMINAL DE 40A - FORNECIMENTO E INSTALAÇÃO. AF_10/2020</t>
  </si>
  <si>
    <t>Disjuntor bipolar DR 25 A  - Dispositivo residual diferencial, tipo AC, 30MA, ref.5SM1 312-OMB, Siemens ou similar</t>
  </si>
  <si>
    <t>ELETRODUTO FLEXÍVEL CORRUGADO REFORÇADO, PVC, DN 25 MM (3/4"), PARA CIRCUITOS TERMINAIS, INSTALADO EM FORRO - FORNECIMENTO E INSTALAÇÃO. AF_12/2015</t>
  </si>
  <si>
    <t>ELETRODUTO RÍGIDO ROSCÁVEL, PVC, DN 25 MM (3/4"), PARA CIRCUITOS TERMINAIS, INSTALADO EM PAREDE - FORNECIMENTO E INSTALAÇÃO. AF_12/2015</t>
  </si>
  <si>
    <t>ELETRODUTO RÍGIDO ROSCÁVEL, PVC, DN 20 MM (1/2"), PARA CIRCUITOS TERMINAIS, INSTALADO EM FORRO - FORNECIMENTO E INSTALAÇÃO. AF_12/2015</t>
  </si>
  <si>
    <t>ELETRODUTO RÍGIDO ROSCÁVEL, PVC, DN 40 MM (1 1/4"), PARA CIRCUITOS TERMINAIS, INSTALADO EM FORRO - FORNECIMENTO E INSTALAÇÃO. AF_12/2015</t>
  </si>
  <si>
    <t>LUMINÁRIA PLAFON 25W LED SOBREPOR - FORNECIMENTO E INSTALAÇÃO</t>
  </si>
  <si>
    <t>LUMINÁRIA PLAFON 50W LED SOBREPOR - FORNECIMENTO E INSTALAÇÃO</t>
  </si>
  <si>
    <t>Quadro de distribuição de embutir, em resina termoplástica, para até 16 disjuntores, com barramento, padrão DIN, exclusive disjuntores</t>
  </si>
  <si>
    <t>Luminária tipo arandela dois focos, 7w, instaladas em parede (muro), em alumínio - Fonecimento e instalação</t>
  </si>
  <si>
    <t>8.0</t>
  </si>
  <si>
    <t>6.0</t>
  </si>
  <si>
    <t>8.10</t>
  </si>
  <si>
    <t>8.11</t>
  </si>
  <si>
    <t>EMBOÇO, PARA RECEBIMENTO DE CERÂMICA, EM ARGAMASSA TRAÇO 1:2:8, PREPARO MECÂNICO COM BETONEIRA 400L, APLICADO MANUALMENTE EM FACES INTERNAS DE PAREDES, PARA AMBIENTE COM ÁREA MAIOR QUE 10M2, ESPESSURA DE 10MM, COM EXECUÇÃO DE TALISCAS. AF_06/2014</t>
  </si>
  <si>
    <t>REVESTIMENTO CERÂMICO PARA PAREDES INTERNAS COM PLACAS TIPO ESMALTADA PADRÃO POPULAR DE DIMENSÕES 20X20 CM, ARGAMASSA TIPO AC I, APLICADAS EM AMBIENTES DE ÁREA MAIOR QUE 5 M2 NA ALTURA INTEIRA DAS PAREDES. AF_06/2014</t>
  </si>
  <si>
    <t>REVESTIMENTO EM LAMBRIS DE MADEIRA, LARGURA 10 CM, INCLUSIVE BARROTEAMENTO</t>
  </si>
  <si>
    <t>9.0</t>
  </si>
  <si>
    <t>LASTRO DE CONCRETO MAGRO, APLICADO EM PISOS, LAJES SOBRE SOLO OU RADIERS, ESPESSURA DE 3 CM. AF_07/2016</t>
  </si>
  <si>
    <t>CONTRAPISO EM ARGAMASSA TRAÇO 1:4 (CIMENTO E AREIA), PREPARO MECÂNICO COM BETONEIRA 400 L, APLICADO EM ÁREAS SECAS SOBRE LAJE, ADERIDO, ESPESSURA 2CM, ACABAMENTO REFORÇADO. AF_06/2014</t>
  </si>
  <si>
    <t>PISO EM GRANILITE, MARMORITE OU GRANITINA EM AMBIENTES INTERNOS, COM ESPESSURA DE 8 MM, INCLUSO MISTURA EM BETONEIRA, COLOCAÇÃO DAS JUNTAS, APLICAÇÃO DO PISO, 4 POLIMENTOS COM POLITRIZ, ESTUCAMENTO, SELADOR E CERA. AF_06/2022</t>
  </si>
  <si>
    <t>RODAPÉ EM MARMORITE, ALTURA 10CM. AF_09/2020</t>
  </si>
  <si>
    <t>Pedrisco</t>
  </si>
  <si>
    <t>REVESTIMENTO / PINTURA</t>
  </si>
  <si>
    <t>10.0</t>
  </si>
  <si>
    <t>10.7</t>
  </si>
  <si>
    <t>PORTA DE ALUMÍNIO DE ABRIR COM LAMBRI, COM GUARNIÇÃO, FIXAÇÃO COM PARAFUSOS - FORNECIMENTO E INSTALAÇÃO. AF_12/2019</t>
  </si>
  <si>
    <t>PORTA DE CORRER DE ALUMÍNIO, COM DUAS FOLHAS PARA VIDRO, INCLUSO VIDRO LISO INCOLOR, FECHADURA E PUXADOR, SEM ALIZAR. AF_12/2019</t>
  </si>
  <si>
    <t>Porta em alumínio lambril, cor branca ou bronze, de abrir ou correr, completa, inclusive caixilhos, dobradiças ou roldanas e fechadura</t>
  </si>
  <si>
    <t>Porta em chapa lisa de alumínio, cor N/P/B, comum, de abrir ou correr</t>
  </si>
  <si>
    <t>CONJUNTO DE FERRAGENS PIVO, PARA PORTA PIVOTANTE DE ATE 100 KG, REGULAVEL COM ESFERA , CROMADO - SUPERIOR E INFERIOR - COMPLETO</t>
  </si>
  <si>
    <t>CJ</t>
  </si>
  <si>
    <t>11.0</t>
  </si>
  <si>
    <t>FORRO EM PLACAS DE GESSO, PARA AMBIENTES COMERCIAIS. AF_05/2017_PS</t>
  </si>
  <si>
    <t>Revisão em cobertura com telha de fibrocimento ondulada 6mm, com reposição de 50% do material, exclusive madeiramento</t>
  </si>
  <si>
    <t>12.0</t>
  </si>
  <si>
    <t>Letreiro em chapa galvanizada  L=50cm, sem pintura ou  plotagem em adesivo</t>
  </si>
  <si>
    <t>Grade em metalon</t>
  </si>
  <si>
    <t>LIMPEZA FINAL DA OBRA</t>
  </si>
  <si>
    <t>12.5</t>
  </si>
  <si>
    <t>12.6</t>
  </si>
  <si>
    <t xml:space="preserve">SERVIÇOS DIVERSOS/FINAIS </t>
  </si>
  <si>
    <t>Serviço Medido: SERVIÇOS PRELIMINARES, VERGAS, ALVENARIA, PAVIMENTAÇÃO, SISTEMA HIDROSANITÁRIO E SIST. ELÉTRICO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</si>
</sst>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7" formatCode="&quot;R$&quot;\ #,##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36"/>
      <color theme="0"/>
      <name val="Arial"/>
      <family val="2"/>
    </font>
    <font>
      <b/>
      <sz val="11"/>
      <name val="Arial"/>
      <family val="2"/>
    </font>
    <font>
      <sz val="10"/>
      <color rgb="FF000000"/>
      <name val="Arial"/>
      <family val="1"/>
    </font>
    <font>
      <sz val="10"/>
      <name val="Arial"/>
      <family val="1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0" fontId="10" fillId="0" borderId="0"/>
    <xf numFmtId="44" fontId="1" fillId="0" borderId="0" applyFont="0" applyFill="0" applyBorder="0" applyAlignment="0" applyProtection="0"/>
  </cellStyleXfs>
  <cellXfs count="195">
    <xf numFmtId="0" fontId="0" fillId="0" borderId="0" xfId="0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64" fontId="2" fillId="0" borderId="7" xfId="0" applyNumberFormat="1" applyFont="1" applyBorder="1" applyAlignment="1">
      <alignment vertical="center"/>
    </xf>
    <xf numFmtId="4" fontId="4" fillId="0" borderId="15" xfId="0" applyNumberFormat="1" applyFont="1" applyBorder="1" applyAlignment="1">
      <alignment vertical="center" wrapText="1"/>
    </xf>
    <xf numFmtId="164" fontId="4" fillId="0" borderId="15" xfId="0" applyNumberFormat="1" applyFont="1" applyBorder="1" applyAlignment="1">
      <alignment vertical="center" wrapText="1"/>
    </xf>
    <xf numFmtId="165" fontId="4" fillId="0" borderId="15" xfId="3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0" fontId="3" fillId="4" borderId="6" xfId="0" applyFont="1" applyFill="1" applyBorder="1" applyAlignment="1">
      <alignment horizontal="center" vertical="center"/>
    </xf>
    <xf numFmtId="0" fontId="4" fillId="4" borderId="0" xfId="0" applyFont="1" applyFill="1" applyAlignment="1">
      <alignment vertical="center" wrapText="1"/>
    </xf>
    <xf numFmtId="0" fontId="3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vertical="center"/>
    </xf>
    <xf numFmtId="165" fontId="2" fillId="0" borderId="12" xfId="3" applyFont="1" applyBorder="1" applyAlignment="1">
      <alignment vertical="center"/>
    </xf>
    <xf numFmtId="164" fontId="2" fillId="0" borderId="12" xfId="3" applyNumberFormat="1" applyFont="1" applyBorder="1" applyAlignment="1">
      <alignment vertical="center"/>
    </xf>
    <xf numFmtId="2" fontId="6" fillId="0" borderId="15" xfId="0" applyNumberFormat="1" applyFont="1" applyBorder="1" applyAlignment="1">
      <alignment horizontal="right" vertical="center" wrapText="1"/>
    </xf>
    <xf numFmtId="4" fontId="6" fillId="0" borderId="15" xfId="0" applyNumberFormat="1" applyFont="1" applyBorder="1" applyAlignment="1">
      <alignment horizontal="right" vertical="center" wrapText="1"/>
    </xf>
    <xf numFmtId="165" fontId="2" fillId="4" borderId="15" xfId="3" applyFont="1" applyFill="1" applyBorder="1" applyAlignment="1">
      <alignment vertical="center"/>
    </xf>
    <xf numFmtId="164" fontId="2" fillId="4" borderId="15" xfId="3" applyNumberFormat="1" applyFont="1" applyFill="1" applyBorder="1" applyAlignment="1">
      <alignment vertical="center"/>
    </xf>
    <xf numFmtId="4" fontId="4" fillId="4" borderId="15" xfId="0" applyNumberFormat="1" applyFont="1" applyFill="1" applyBorder="1" applyAlignment="1">
      <alignment vertical="center" wrapText="1"/>
    </xf>
    <xf numFmtId="4" fontId="2" fillId="4" borderId="15" xfId="0" applyNumberFormat="1" applyFont="1" applyFill="1" applyBorder="1" applyAlignment="1">
      <alignment vertical="center" wrapText="1"/>
    </xf>
    <xf numFmtId="2" fontId="6" fillId="4" borderId="15" xfId="0" applyNumberFormat="1" applyFont="1" applyFill="1" applyBorder="1" applyAlignment="1">
      <alignment horizontal="right" vertical="center" wrapText="1"/>
    </xf>
    <xf numFmtId="4" fontId="6" fillId="4" borderId="15" xfId="0" applyNumberFormat="1" applyFont="1" applyFill="1" applyBorder="1" applyAlignment="1">
      <alignment horizontal="right" vertical="center" wrapText="1"/>
    </xf>
    <xf numFmtId="165" fontId="4" fillId="4" borderId="15" xfId="3" applyFont="1" applyFill="1" applyBorder="1" applyAlignment="1">
      <alignment vertical="center"/>
    </xf>
    <xf numFmtId="164" fontId="4" fillId="4" borderId="15" xfId="0" applyNumberFormat="1" applyFont="1" applyFill="1" applyBorder="1" applyAlignment="1">
      <alignment vertical="center" wrapText="1"/>
    </xf>
    <xf numFmtId="165" fontId="4" fillId="3" borderId="15" xfId="3" applyFont="1" applyFill="1" applyBorder="1" applyAlignment="1">
      <alignment vertical="center"/>
    </xf>
    <xf numFmtId="164" fontId="4" fillId="3" borderId="15" xfId="0" applyNumberFormat="1" applyFont="1" applyFill="1" applyBorder="1" applyAlignment="1">
      <alignment vertical="center" wrapText="1"/>
    </xf>
    <xf numFmtId="4" fontId="4" fillId="3" borderId="15" xfId="0" applyNumberFormat="1" applyFont="1" applyFill="1" applyBorder="1" applyAlignment="1">
      <alignment vertical="center" wrapText="1"/>
    </xf>
    <xf numFmtId="2" fontId="6" fillId="3" borderId="15" xfId="0" applyNumberFormat="1" applyFont="1" applyFill="1" applyBorder="1" applyAlignment="1">
      <alignment horizontal="right" vertical="center" wrapText="1"/>
    </xf>
    <xf numFmtId="4" fontId="6" fillId="3" borderId="15" xfId="0" applyNumberFormat="1" applyFont="1" applyFill="1" applyBorder="1" applyAlignment="1">
      <alignment horizontal="right" vertical="center" wrapText="1"/>
    </xf>
    <xf numFmtId="0" fontId="12" fillId="5" borderId="15" xfId="0" applyFont="1" applyFill="1" applyBorder="1" applyAlignment="1">
      <alignment vertical="center"/>
    </xf>
    <xf numFmtId="0" fontId="14" fillId="5" borderId="10" xfId="0" applyFont="1" applyFill="1" applyBorder="1" applyAlignment="1">
      <alignment vertical="center"/>
    </xf>
    <xf numFmtId="0" fontId="13" fillId="5" borderId="10" xfId="0" applyFont="1" applyFill="1" applyBorder="1" applyAlignment="1">
      <alignment vertical="center"/>
    </xf>
    <xf numFmtId="164" fontId="13" fillId="5" borderId="10" xfId="0" applyNumberFormat="1" applyFont="1" applyFill="1" applyBorder="1" applyAlignment="1">
      <alignment vertical="center"/>
    </xf>
    <xf numFmtId="14" fontId="13" fillId="5" borderId="15" xfId="0" applyNumberFormat="1" applyFont="1" applyFill="1" applyBorder="1" applyAlignment="1">
      <alignment vertical="center"/>
    </xf>
    <xf numFmtId="164" fontId="2" fillId="4" borderId="12" xfId="3" applyNumberFormat="1" applyFont="1" applyFill="1" applyBorder="1" applyAlignment="1">
      <alignment vertical="center"/>
    </xf>
    <xf numFmtId="164" fontId="2" fillId="4" borderId="15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64" fontId="2" fillId="4" borderId="15" xfId="0" applyNumberFormat="1" applyFont="1" applyFill="1" applyBorder="1" applyAlignment="1">
      <alignment horizontal="right" vertical="center" wrapText="1"/>
    </xf>
    <xf numFmtId="0" fontId="13" fillId="5" borderId="15" xfId="0" applyFont="1" applyFill="1" applyBorder="1" applyAlignment="1">
      <alignment vertical="center"/>
    </xf>
    <xf numFmtId="0" fontId="13" fillId="5" borderId="9" xfId="0" applyFont="1" applyFill="1" applyBorder="1" applyAlignment="1">
      <alignment vertical="center"/>
    </xf>
    <xf numFmtId="0" fontId="5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17" fillId="0" borderId="16" xfId="0" applyFont="1" applyFill="1" applyBorder="1" applyAlignment="1">
      <alignment horizontal="center" vertical="top" wrapText="1"/>
    </xf>
    <xf numFmtId="166" fontId="2" fillId="4" borderId="15" xfId="0" applyNumberFormat="1" applyFont="1" applyFill="1" applyBorder="1" applyAlignment="1">
      <alignment horizontal="right" vertical="center" wrapText="1"/>
    </xf>
    <xf numFmtId="166" fontId="2" fillId="4" borderId="15" xfId="0" applyNumberFormat="1" applyFont="1" applyFill="1" applyBorder="1" applyAlignment="1">
      <alignment vertical="center" wrapText="1"/>
    </xf>
    <xf numFmtId="43" fontId="18" fillId="4" borderId="0" xfId="1" applyFont="1" applyFill="1" applyAlignment="1">
      <alignment vertical="center"/>
    </xf>
    <xf numFmtId="0" fontId="18" fillId="4" borderId="0" xfId="0" applyFont="1" applyFill="1"/>
    <xf numFmtId="0" fontId="18" fillId="4" borderId="0" xfId="0" applyFont="1" applyFill="1" applyAlignment="1">
      <alignment vertical="center"/>
    </xf>
    <xf numFmtId="10" fontId="18" fillId="4" borderId="0" xfId="2" applyNumberFormat="1" applyFont="1" applyFill="1" applyAlignment="1">
      <alignment vertical="center"/>
    </xf>
    <xf numFmtId="0" fontId="18" fillId="0" borderId="15" xfId="0" applyFont="1" applyBorder="1" applyAlignment="1">
      <alignment vertical="center" wrapText="1"/>
    </xf>
    <xf numFmtId="0" fontId="18" fillId="0" borderId="0" xfId="0" applyFont="1" applyAlignment="1">
      <alignment vertical="center"/>
    </xf>
    <xf numFmtId="43" fontId="18" fillId="0" borderId="0" xfId="1" applyFont="1" applyAlignment="1">
      <alignment vertical="center"/>
    </xf>
    <xf numFmtId="0" fontId="18" fillId="4" borderId="15" xfId="0" applyFont="1" applyFill="1" applyBorder="1"/>
    <xf numFmtId="49" fontId="2" fillId="4" borderId="15" xfId="0" applyNumberFormat="1" applyFont="1" applyFill="1" applyBorder="1" applyAlignment="1">
      <alignment horizontal="center" vertical="center"/>
    </xf>
    <xf numFmtId="49" fontId="2" fillId="4" borderId="15" xfId="0" applyNumberFormat="1" applyFont="1" applyFill="1" applyBorder="1" applyAlignment="1">
      <alignment vertical="center"/>
    </xf>
    <xf numFmtId="4" fontId="2" fillId="4" borderId="15" xfId="0" applyNumberFormat="1" applyFont="1" applyFill="1" applyBorder="1" applyAlignment="1">
      <alignment horizontal="center" vertical="center"/>
    </xf>
    <xf numFmtId="0" fontId="18" fillId="4" borderId="15" xfId="0" applyFont="1" applyFill="1" applyBorder="1" applyAlignment="1">
      <alignment vertical="center"/>
    </xf>
    <xf numFmtId="43" fontId="18" fillId="4" borderId="15" xfId="1" applyFont="1" applyFill="1" applyBorder="1" applyAlignment="1">
      <alignment vertical="center"/>
    </xf>
    <xf numFmtId="166" fontId="19" fillId="4" borderId="15" xfId="0" applyNumberFormat="1" applyFont="1" applyFill="1" applyBorder="1" applyAlignment="1">
      <alignment horizontal="right"/>
    </xf>
    <xf numFmtId="49" fontId="4" fillId="0" borderId="15" xfId="0" applyNumberFormat="1" applyFont="1" applyBorder="1" applyAlignment="1">
      <alignment horizontal="left" vertical="center" wrapText="1"/>
    </xf>
    <xf numFmtId="49" fontId="4" fillId="0" borderId="15" xfId="0" applyNumberFormat="1" applyFont="1" applyBorder="1" applyAlignment="1">
      <alignment horizontal="justify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" fontId="4" fillId="0" borderId="15" xfId="0" applyNumberFormat="1" applyFont="1" applyBorder="1" applyAlignment="1">
      <alignment horizontal="center" vertical="center" wrapText="1"/>
    </xf>
    <xf numFmtId="0" fontId="18" fillId="0" borderId="15" xfId="0" applyFont="1" applyBorder="1" applyAlignment="1">
      <alignment vertical="center"/>
    </xf>
    <xf numFmtId="0" fontId="18" fillId="4" borderId="15" xfId="0" applyFont="1" applyFill="1" applyBorder="1" applyAlignment="1">
      <alignment horizontal="right"/>
    </xf>
    <xf numFmtId="166" fontId="19" fillId="4" borderId="15" xfId="0" applyNumberFormat="1" applyFont="1" applyFill="1" applyBorder="1"/>
    <xf numFmtId="4" fontId="8" fillId="0" borderId="15" xfId="0" applyNumberFormat="1" applyFont="1" applyBorder="1" applyAlignment="1">
      <alignment horizontal="center" vertical="center" wrapText="1"/>
    </xf>
    <xf numFmtId="2" fontId="8" fillId="0" borderId="15" xfId="0" applyNumberFormat="1" applyFont="1" applyBorder="1" applyAlignment="1">
      <alignment horizontal="right" vertical="center" wrapText="1"/>
    </xf>
    <xf numFmtId="164" fontId="8" fillId="0" borderId="15" xfId="0" applyNumberFormat="1" applyFont="1" applyBorder="1" applyAlignment="1">
      <alignment vertical="center" wrapText="1"/>
    </xf>
    <xf numFmtId="4" fontId="18" fillId="4" borderId="15" xfId="0" applyNumberFormat="1" applyFont="1" applyFill="1" applyBorder="1" applyAlignment="1">
      <alignment vertical="center"/>
    </xf>
    <xf numFmtId="43" fontId="18" fillId="0" borderId="15" xfId="1" applyFont="1" applyBorder="1" applyAlignment="1">
      <alignment vertical="center"/>
    </xf>
    <xf numFmtId="49" fontId="4" fillId="0" borderId="15" xfId="0" applyNumberFormat="1" applyFont="1" applyBorder="1" applyAlignment="1">
      <alignment vertical="center" wrapText="1"/>
    </xf>
    <xf numFmtId="4" fontId="18" fillId="4" borderId="15" xfId="0" applyNumberFormat="1" applyFont="1" applyFill="1" applyBorder="1"/>
    <xf numFmtId="4" fontId="19" fillId="4" borderId="15" xfId="0" applyNumberFormat="1" applyFont="1" applyFill="1" applyBorder="1"/>
    <xf numFmtId="49" fontId="2" fillId="3" borderId="15" xfId="0" applyNumberFormat="1" applyFont="1" applyFill="1" applyBorder="1" applyAlignment="1">
      <alignment horizontal="left" vertical="center" wrapText="1"/>
    </xf>
    <xf numFmtId="49" fontId="2" fillId="3" borderId="15" xfId="0" applyNumberFormat="1" applyFont="1" applyFill="1" applyBorder="1" applyAlignment="1">
      <alignment vertical="center" wrapText="1"/>
    </xf>
    <xf numFmtId="49" fontId="2" fillId="3" borderId="15" xfId="0" applyNumberFormat="1" applyFont="1" applyFill="1" applyBorder="1" applyAlignment="1">
      <alignment horizontal="center" vertical="center" wrapText="1"/>
    </xf>
    <xf numFmtId="4" fontId="2" fillId="3" borderId="15" xfId="0" applyNumberFormat="1" applyFont="1" applyFill="1" applyBorder="1" applyAlignment="1">
      <alignment horizontal="center" vertical="center" wrapText="1"/>
    </xf>
    <xf numFmtId="0" fontId="18" fillId="3" borderId="15" xfId="0" applyFont="1" applyFill="1" applyBorder="1" applyAlignment="1">
      <alignment vertical="center"/>
    </xf>
    <xf numFmtId="0" fontId="18" fillId="3" borderId="15" xfId="0" applyFont="1" applyFill="1" applyBorder="1"/>
    <xf numFmtId="2" fontId="18" fillId="0" borderId="15" xfId="0" applyNumberFormat="1" applyFont="1" applyBorder="1" applyAlignment="1">
      <alignment vertical="center"/>
    </xf>
    <xf numFmtId="0" fontId="4" fillId="6" borderId="15" xfId="0" applyFont="1" applyFill="1" applyBorder="1" applyAlignment="1">
      <alignment vertical="center"/>
    </xf>
    <xf numFmtId="0" fontId="3" fillId="6" borderId="15" xfId="0" applyFont="1" applyFill="1" applyBorder="1" applyAlignment="1">
      <alignment vertical="center"/>
    </xf>
    <xf numFmtId="14" fontId="0" fillId="6" borderId="15" xfId="0" applyNumberFormat="1" applyFill="1" applyBorder="1"/>
    <xf numFmtId="0" fontId="2" fillId="6" borderId="15" xfId="0" applyFont="1" applyFill="1" applyBorder="1" applyAlignment="1">
      <alignment vertical="center"/>
    </xf>
    <xf numFmtId="4" fontId="4" fillId="6" borderId="15" xfId="0" applyNumberFormat="1" applyFont="1" applyFill="1" applyBorder="1" applyAlignment="1">
      <alignment vertical="center" wrapText="1"/>
    </xf>
    <xf numFmtId="0" fontId="4" fillId="7" borderId="15" xfId="0" applyFont="1" applyFill="1" applyBorder="1" applyAlignment="1">
      <alignment vertical="center"/>
    </xf>
    <xf numFmtId="0" fontId="18" fillId="7" borderId="15" xfId="0" applyFont="1" applyFill="1" applyBorder="1" applyAlignment="1">
      <alignment vertical="center"/>
    </xf>
    <xf numFmtId="43" fontId="18" fillId="7" borderId="15" xfId="1" applyFont="1" applyFill="1" applyBorder="1"/>
    <xf numFmtId="165" fontId="4" fillId="7" borderId="15" xfId="3" applyFont="1" applyFill="1" applyBorder="1" applyAlignment="1">
      <alignment vertical="center"/>
    </xf>
    <xf numFmtId="164" fontId="4" fillId="7" borderId="15" xfId="3" applyNumberFormat="1" applyFont="1" applyFill="1" applyBorder="1" applyAlignment="1">
      <alignment vertical="center"/>
    </xf>
    <xf numFmtId="167" fontId="2" fillId="4" borderId="15" xfId="0" applyNumberFormat="1" applyFont="1" applyFill="1" applyBorder="1" applyAlignment="1">
      <alignment vertical="center" wrapText="1"/>
    </xf>
    <xf numFmtId="167" fontId="2" fillId="7" borderId="15" xfId="0" applyNumberFormat="1" applyFont="1" applyFill="1" applyBorder="1" applyAlignment="1">
      <alignment vertical="center"/>
    </xf>
    <xf numFmtId="0" fontId="4" fillId="0" borderId="15" xfId="0" applyFont="1" applyBorder="1" applyAlignment="1">
      <alignment vertical="center"/>
    </xf>
    <xf numFmtId="49" fontId="22" fillId="4" borderId="15" xfId="0" applyNumberFormat="1" applyFont="1" applyFill="1" applyBorder="1" applyAlignment="1">
      <alignment horizontal="center" vertical="center"/>
    </xf>
    <xf numFmtId="49" fontId="22" fillId="2" borderId="15" xfId="0" applyNumberFormat="1" applyFont="1" applyFill="1" applyBorder="1" applyAlignment="1">
      <alignment horizontal="left" vertical="center"/>
    </xf>
    <xf numFmtId="167" fontId="4" fillId="0" borderId="15" xfId="0" applyNumberFormat="1" applyFont="1" applyBorder="1" applyAlignment="1">
      <alignment horizontal="center" vertical="center" wrapText="1"/>
    </xf>
    <xf numFmtId="167" fontId="8" fillId="0" borderId="15" xfId="0" applyNumberFormat="1" applyFont="1" applyBorder="1" applyAlignment="1">
      <alignment horizontal="center" vertical="center" wrapText="1"/>
    </xf>
    <xf numFmtId="167" fontId="4" fillId="0" borderId="15" xfId="0" applyNumberFormat="1" applyFont="1" applyBorder="1" applyAlignment="1">
      <alignment vertical="center" wrapText="1"/>
    </xf>
    <xf numFmtId="0" fontId="4" fillId="4" borderId="15" xfId="0" applyNumberFormat="1" applyFont="1" applyFill="1" applyBorder="1" applyAlignment="1">
      <alignment vertical="center" wrapText="1"/>
    </xf>
    <xf numFmtId="4" fontId="4" fillId="0" borderId="15" xfId="0" applyNumberFormat="1" applyFont="1" applyBorder="1" applyAlignment="1">
      <alignment horizontal="right" vertical="center" wrapText="1"/>
    </xf>
    <xf numFmtId="4" fontId="18" fillId="4" borderId="15" xfId="0" applyNumberFormat="1" applyFont="1" applyFill="1" applyBorder="1" applyAlignment="1">
      <alignment horizontal="right"/>
    </xf>
    <xf numFmtId="4" fontId="3" fillId="4" borderId="15" xfId="0" applyNumberFormat="1" applyFont="1" applyFill="1" applyBorder="1" applyAlignment="1">
      <alignment vertical="center" wrapText="1"/>
    </xf>
    <xf numFmtId="44" fontId="4" fillId="0" borderId="15" xfId="6" applyFont="1" applyBorder="1" applyAlignment="1">
      <alignment horizontal="center" vertical="center" wrapText="1"/>
    </xf>
    <xf numFmtId="2" fontId="4" fillId="4" borderId="15" xfId="0" applyNumberFormat="1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2" fontId="23" fillId="0" borderId="15" xfId="0" applyNumberFormat="1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vertical="center"/>
    </xf>
    <xf numFmtId="0" fontId="9" fillId="6" borderId="3" xfId="0" applyFont="1" applyFill="1" applyBorder="1" applyAlignment="1">
      <alignment vertical="center"/>
    </xf>
    <xf numFmtId="0" fontId="9" fillId="6" borderId="11" xfId="0" applyFont="1" applyFill="1" applyBorder="1" applyAlignment="1">
      <alignment vertical="center"/>
    </xf>
    <xf numFmtId="0" fontId="0" fillId="0" borderId="4" xfId="0" applyBorder="1"/>
    <xf numFmtId="14" fontId="0" fillId="0" borderId="0" xfId="0" applyNumberFormat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167" fontId="0" fillId="0" borderId="0" xfId="0" applyNumberFormat="1"/>
    <xf numFmtId="0" fontId="9" fillId="6" borderId="10" xfId="0" applyFont="1" applyFill="1" applyBorder="1" applyAlignment="1">
      <alignment vertical="center"/>
    </xf>
    <xf numFmtId="0" fontId="18" fillId="0" borderId="15" xfId="0" applyFont="1" applyFill="1" applyBorder="1" applyAlignment="1">
      <alignment vertical="center"/>
    </xf>
    <xf numFmtId="2" fontId="6" fillId="0" borderId="15" xfId="0" applyNumberFormat="1" applyFont="1" applyFill="1" applyBorder="1" applyAlignment="1">
      <alignment horizontal="right" vertical="center" wrapText="1"/>
    </xf>
    <xf numFmtId="4" fontId="6" fillId="0" borderId="15" xfId="0" applyNumberFormat="1" applyFont="1" applyFill="1" applyBorder="1" applyAlignment="1">
      <alignment horizontal="right" vertical="center" wrapText="1"/>
    </xf>
    <xf numFmtId="165" fontId="4" fillId="0" borderId="15" xfId="3" applyFont="1" applyFill="1" applyBorder="1" applyAlignment="1">
      <alignment vertical="center"/>
    </xf>
    <xf numFmtId="1" fontId="2" fillId="3" borderId="15" xfId="0" applyNumberFormat="1" applyFont="1" applyFill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1" fontId="2" fillId="4" borderId="15" xfId="0" applyNumberFormat="1" applyFont="1" applyFill="1" applyBorder="1" applyAlignment="1">
      <alignment horizontal="center" vertical="center"/>
    </xf>
    <xf numFmtId="0" fontId="23" fillId="0" borderId="15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Border="1" applyAlignment="1">
      <alignment vertical="center" wrapText="1"/>
    </xf>
    <xf numFmtId="0" fontId="24" fillId="0" borderId="15" xfId="0" applyFont="1" applyFill="1" applyBorder="1" applyAlignment="1">
      <alignment horizontal="left" vertical="center" wrapText="1"/>
    </xf>
    <xf numFmtId="4" fontId="4" fillId="0" borderId="14" xfId="0" applyNumberFormat="1" applyFont="1" applyBorder="1" applyAlignment="1">
      <alignment horizontal="center" vertical="center" wrapText="1"/>
    </xf>
    <xf numFmtId="2" fontId="24" fillId="0" borderId="15" xfId="0" applyNumberFormat="1" applyFont="1" applyFill="1" applyBorder="1" applyAlignment="1">
      <alignment horizontal="center" vertical="center" wrapText="1"/>
    </xf>
    <xf numFmtId="44" fontId="2" fillId="0" borderId="15" xfId="6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left" vertical="center"/>
    </xf>
    <xf numFmtId="0" fontId="4" fillId="6" borderId="10" xfId="0" applyFont="1" applyFill="1" applyBorder="1" applyAlignment="1">
      <alignment horizontal="left" vertical="center"/>
    </xf>
    <xf numFmtId="0" fontId="4" fillId="6" borderId="11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166" fontId="11" fillId="5" borderId="15" xfId="0" applyNumberFormat="1" applyFont="1" applyFill="1" applyBorder="1" applyAlignment="1">
      <alignment horizontal="right" vertical="center"/>
    </xf>
    <xf numFmtId="0" fontId="11" fillId="5" borderId="15" xfId="0" applyFont="1" applyFill="1" applyBorder="1" applyAlignment="1">
      <alignment horizontal="right" vertical="center"/>
    </xf>
    <xf numFmtId="164" fontId="4" fillId="0" borderId="15" xfId="0" applyNumberFormat="1" applyFont="1" applyBorder="1" applyAlignment="1">
      <alignment horizontal="left" vertical="center"/>
    </xf>
    <xf numFmtId="164" fontId="13" fillId="5" borderId="10" xfId="0" applyNumberFormat="1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165" fontId="3" fillId="4" borderId="12" xfId="3" applyFont="1" applyFill="1" applyBorder="1" applyAlignment="1">
      <alignment horizontal="center" vertical="center"/>
    </xf>
    <xf numFmtId="165" fontId="3" fillId="4" borderId="13" xfId="3" applyFont="1" applyFill="1" applyBorder="1" applyAlignment="1">
      <alignment horizontal="center" vertical="center"/>
    </xf>
    <xf numFmtId="165" fontId="3" fillId="4" borderId="14" xfId="3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64" fontId="3" fillId="4" borderId="13" xfId="0" applyNumberFormat="1" applyFont="1" applyFill="1" applyBorder="1" applyAlignment="1">
      <alignment horizontal="center" vertical="center"/>
    </xf>
    <xf numFmtId="164" fontId="3" fillId="4" borderId="1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165" fontId="3" fillId="4" borderId="15" xfId="3" applyFont="1" applyFill="1" applyBorder="1" applyAlignment="1">
      <alignment horizontal="center" vertical="center"/>
    </xf>
    <xf numFmtId="0" fontId="20" fillId="5" borderId="15" xfId="0" applyFont="1" applyFill="1" applyBorder="1" applyAlignment="1">
      <alignment horizontal="center" vertical="center"/>
    </xf>
    <xf numFmtId="164" fontId="13" fillId="5" borderId="15" xfId="0" applyNumberFormat="1" applyFont="1" applyFill="1" applyBorder="1" applyAlignment="1">
      <alignment horizontal="center" vertical="center" wrapText="1"/>
    </xf>
    <xf numFmtId="4" fontId="21" fillId="5" borderId="15" xfId="5" applyNumberFormat="1" applyFont="1" applyFill="1" applyBorder="1" applyAlignment="1">
      <alignment horizontal="center" vertical="center"/>
    </xf>
    <xf numFmtId="0" fontId="21" fillId="5" borderId="15" xfId="5" applyFont="1" applyFill="1" applyBorder="1" applyAlignment="1">
      <alignment horizontal="center" vertical="center"/>
    </xf>
    <xf numFmtId="164" fontId="4" fillId="0" borderId="12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166" fontId="0" fillId="0" borderId="5" xfId="0" applyNumberFormat="1" applyBorder="1" applyAlignment="1">
      <alignment horizontal="right" vertical="center"/>
    </xf>
    <xf numFmtId="164" fontId="3" fillId="4" borderId="3" xfId="0" applyNumberFormat="1" applyFont="1" applyFill="1" applyBorder="1" applyAlignment="1">
      <alignment horizontal="center" vertical="center"/>
    </xf>
    <xf numFmtId="164" fontId="3" fillId="4" borderId="5" xfId="0" applyNumberFormat="1" applyFont="1" applyFill="1" applyBorder="1" applyAlignment="1">
      <alignment horizontal="center" vertical="center"/>
    </xf>
    <xf numFmtId="164" fontId="3" fillId="4" borderId="8" xfId="0" applyNumberFormat="1" applyFont="1" applyFill="1" applyBorder="1" applyAlignment="1">
      <alignment horizontal="center" vertical="center"/>
    </xf>
    <xf numFmtId="165" fontId="3" fillId="4" borderId="12" xfId="3" applyFont="1" applyFill="1" applyBorder="1" applyAlignment="1">
      <alignment horizontal="center" vertical="center" wrapText="1"/>
    </xf>
    <xf numFmtId="165" fontId="3" fillId="4" borderId="13" xfId="3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16" fillId="0" borderId="2" xfId="0" applyFont="1" applyFill="1" applyBorder="1" applyAlignment="1">
      <alignment horizontal="center" vertical="top"/>
    </xf>
    <xf numFmtId="0" fontId="15" fillId="0" borderId="2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2" fillId="7" borderId="15" xfId="0" applyNumberFormat="1" applyFont="1" applyFill="1" applyBorder="1" applyAlignment="1">
      <alignment horizontal="right" vertical="center"/>
    </xf>
    <xf numFmtId="0" fontId="4" fillId="7" borderId="15" xfId="0" applyFont="1" applyFill="1" applyBorder="1" applyAlignment="1">
      <alignment vertical="center"/>
    </xf>
  </cellXfs>
  <cellStyles count="7">
    <cellStyle name="Moeda" xfId="6" builtinId="4"/>
    <cellStyle name="Normal" xfId="0" builtinId="0"/>
    <cellStyle name="Normal 5" xfId="4"/>
    <cellStyle name="Normal 5 2" xfId="5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790013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1406337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DESENVOLVIMENTO URBANO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  <xdr:oneCellAnchor>
    <xdr:from>
      <xdr:col>0</xdr:col>
      <xdr:colOff>39779</xdr:colOff>
      <xdr:row>0</xdr:row>
      <xdr:rowOff>85725</xdr:rowOff>
    </xdr:from>
    <xdr:ext cx="2247900" cy="695325"/>
    <xdr:pic>
      <xdr:nvPicPr>
        <xdr:cNvPr id="5" name="image1.jpe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79" y="85725"/>
          <a:ext cx="2247900" cy="6953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98"/>
  <sheetViews>
    <sheetView tabSelected="1" view="pageBreakPreview" zoomScale="85" zoomScaleNormal="90" zoomScaleSheetLayoutView="85" workbookViewId="0">
      <selection activeCell="A15" sqref="A15"/>
    </sheetView>
  </sheetViews>
  <sheetFormatPr defaultRowHeight="15" x14ac:dyDescent="0.25"/>
  <cols>
    <col min="1" max="1" width="9.28515625" customWidth="1"/>
    <col min="2" max="2" width="72.140625" customWidth="1"/>
    <col min="3" max="3" width="8.28515625" customWidth="1"/>
    <col min="4" max="4" width="13.140625" customWidth="1"/>
    <col min="5" max="5" width="11.28515625" customWidth="1"/>
    <col min="6" max="6" width="0" hidden="1" customWidth="1"/>
    <col min="7" max="7" width="9.42578125" customWidth="1"/>
    <col min="8" max="8" width="5.28515625" hidden="1" customWidth="1"/>
    <col min="9" max="9" width="12.42578125" customWidth="1"/>
    <col min="10" max="10" width="10.42578125" customWidth="1"/>
    <col min="11" max="11" width="9.28515625" customWidth="1"/>
    <col min="12" max="12" width="14" customWidth="1"/>
    <col min="13" max="13" width="14.28515625" customWidth="1"/>
    <col min="14" max="14" width="14.85546875" customWidth="1"/>
    <col min="15" max="15" width="14.28515625" customWidth="1"/>
    <col min="17" max="17" width="11.85546875" bestFit="1" customWidth="1"/>
    <col min="18" max="18" width="13.5703125" bestFit="1" customWidth="1"/>
    <col min="19" max="23" width="11.5703125" bestFit="1" customWidth="1"/>
    <col min="24" max="25" width="10.85546875" bestFit="1" customWidth="1"/>
  </cols>
  <sheetData>
    <row r="1" spans="1:25" ht="24.75" customHeight="1" x14ac:dyDescent="0.25">
      <c r="A1" s="165"/>
      <c r="B1" s="166"/>
      <c r="C1" s="172" t="s">
        <v>152</v>
      </c>
      <c r="D1" s="172"/>
      <c r="E1" s="172"/>
      <c r="F1" s="172"/>
      <c r="G1" s="172"/>
      <c r="H1" s="172"/>
      <c r="I1" s="172"/>
      <c r="J1" s="173" t="s">
        <v>55</v>
      </c>
      <c r="K1" s="173"/>
      <c r="L1" s="173"/>
      <c r="M1" s="173"/>
      <c r="N1" s="173"/>
      <c r="O1" s="173"/>
    </row>
    <row r="2" spans="1:25" ht="43.5" customHeight="1" x14ac:dyDescent="0.25">
      <c r="A2" s="167"/>
      <c r="B2" s="168"/>
      <c r="C2" s="172"/>
      <c r="D2" s="172"/>
      <c r="E2" s="172"/>
      <c r="F2" s="172"/>
      <c r="G2" s="172"/>
      <c r="H2" s="172"/>
      <c r="I2" s="172"/>
      <c r="J2" s="174">
        <f>M188</f>
        <v>39565.380000000005</v>
      </c>
      <c r="K2" s="175"/>
      <c r="L2" s="175"/>
      <c r="M2" s="175"/>
      <c r="N2" s="175"/>
      <c r="O2" s="175"/>
      <c r="R2" s="120"/>
    </row>
    <row r="3" spans="1:25" x14ac:dyDescent="0.25">
      <c r="A3" s="185" t="s">
        <v>158</v>
      </c>
      <c r="B3" s="186"/>
      <c r="C3" s="141" t="s">
        <v>51</v>
      </c>
      <c r="D3" s="141"/>
      <c r="E3" s="89" t="s">
        <v>156</v>
      </c>
      <c r="F3" s="90"/>
      <c r="G3" s="90"/>
      <c r="H3" s="90"/>
      <c r="I3" s="91">
        <v>45125</v>
      </c>
      <c r="J3" s="150"/>
      <c r="K3" s="150"/>
      <c r="L3" s="150"/>
      <c r="M3" s="150"/>
      <c r="N3" s="150"/>
      <c r="O3" s="150"/>
      <c r="R3" s="120">
        <v>45120</v>
      </c>
      <c r="S3" s="120">
        <v>45180</v>
      </c>
    </row>
    <row r="4" spans="1:25" x14ac:dyDescent="0.25">
      <c r="A4" s="45" t="s">
        <v>53</v>
      </c>
      <c r="B4" s="46" t="s">
        <v>152</v>
      </c>
      <c r="C4" s="141" t="s">
        <v>52</v>
      </c>
      <c r="D4" s="141"/>
      <c r="E4" s="145" t="s">
        <v>155</v>
      </c>
      <c r="F4" s="146"/>
      <c r="G4" s="147"/>
      <c r="H4" s="90"/>
      <c r="I4" s="92"/>
      <c r="J4" s="4"/>
      <c r="K4" s="151" t="s">
        <v>59</v>
      </c>
      <c r="L4" s="151"/>
      <c r="M4" s="2"/>
      <c r="N4" s="116">
        <v>120</v>
      </c>
      <c r="O4" s="117" t="s">
        <v>151</v>
      </c>
      <c r="R4">
        <v>120</v>
      </c>
      <c r="S4">
        <f>S3-R3</f>
        <v>60</v>
      </c>
    </row>
    <row r="5" spans="1:25" x14ac:dyDescent="0.25">
      <c r="A5" s="45" t="s">
        <v>54</v>
      </c>
      <c r="B5" s="45" t="s">
        <v>153</v>
      </c>
      <c r="C5" s="161" t="s">
        <v>70</v>
      </c>
      <c r="D5" s="162"/>
      <c r="E5" s="101" t="s">
        <v>154</v>
      </c>
      <c r="F5" s="3"/>
      <c r="G5" s="3"/>
      <c r="H5" s="3"/>
      <c r="I5" s="2"/>
      <c r="J5" s="4"/>
      <c r="K5" s="154" t="s">
        <v>60</v>
      </c>
      <c r="L5" s="154"/>
      <c r="M5" s="43"/>
      <c r="N5" s="127">
        <v>60</v>
      </c>
      <c r="O5" s="118" t="s">
        <v>151</v>
      </c>
      <c r="R5" s="120">
        <f>R3+R4</f>
        <v>45240</v>
      </c>
      <c r="S5" s="120"/>
      <c r="T5" s="120"/>
      <c r="U5" s="120"/>
      <c r="V5" s="120"/>
      <c r="W5" s="120"/>
      <c r="X5" s="120"/>
      <c r="Y5" s="120"/>
    </row>
    <row r="6" spans="1:25" x14ac:dyDescent="0.25">
      <c r="A6" s="142" t="s">
        <v>352</v>
      </c>
      <c r="B6" s="142"/>
      <c r="C6" s="143"/>
      <c r="D6" s="1"/>
      <c r="E6" s="2"/>
      <c r="F6" s="3"/>
      <c r="G6" s="3"/>
      <c r="H6" s="3"/>
      <c r="I6" s="2"/>
      <c r="J6" s="4"/>
      <c r="K6" s="176" t="s">
        <v>61</v>
      </c>
      <c r="L6" s="176"/>
      <c r="M6" s="42"/>
      <c r="N6" s="178">
        <f>L188</f>
        <v>167431.13000000003</v>
      </c>
      <c r="O6" s="179"/>
      <c r="R6" s="120"/>
    </row>
    <row r="7" spans="1:25" x14ac:dyDescent="0.25">
      <c r="A7" s="142"/>
      <c r="B7" s="142"/>
      <c r="C7" s="142"/>
      <c r="D7" s="6"/>
      <c r="E7" s="5"/>
      <c r="F7" s="7"/>
      <c r="G7" s="7"/>
      <c r="H7" s="7"/>
      <c r="I7" s="5"/>
      <c r="J7" s="8"/>
      <c r="K7" s="154" t="s">
        <v>62</v>
      </c>
      <c r="L7" s="154"/>
      <c r="M7" s="154"/>
      <c r="N7" s="177">
        <f>N188</f>
        <v>39565.380000000005</v>
      </c>
      <c r="O7" s="178"/>
    </row>
    <row r="8" spans="1:25" x14ac:dyDescent="0.25">
      <c r="A8" s="35" t="s">
        <v>56</v>
      </c>
      <c r="B8" s="35" t="s">
        <v>157</v>
      </c>
      <c r="C8" s="35" t="s">
        <v>57</v>
      </c>
      <c r="D8" s="39">
        <v>45120</v>
      </c>
      <c r="E8" s="39">
        <v>45180</v>
      </c>
      <c r="F8" s="36"/>
      <c r="G8" s="36"/>
      <c r="H8" s="36"/>
      <c r="I8" s="37"/>
      <c r="J8" s="38"/>
      <c r="K8" s="155" t="s">
        <v>58</v>
      </c>
      <c r="L8" s="155"/>
      <c r="M8" s="37"/>
      <c r="N8" s="152">
        <f>N6-N7</f>
        <v>127865.75000000003</v>
      </c>
      <c r="O8" s="153"/>
    </row>
    <row r="9" spans="1:25" x14ac:dyDescent="0.25">
      <c r="A9" s="171" t="s">
        <v>4</v>
      </c>
      <c r="B9" s="169" t="s">
        <v>5</v>
      </c>
      <c r="C9" s="158" t="s">
        <v>2</v>
      </c>
      <c r="D9" s="183" t="s">
        <v>3</v>
      </c>
      <c r="E9" s="148" t="s">
        <v>0</v>
      </c>
      <c r="F9" s="148"/>
      <c r="G9" s="149"/>
      <c r="H9" s="148"/>
      <c r="I9" s="148"/>
      <c r="J9" s="148"/>
      <c r="K9" s="180" t="s">
        <v>50</v>
      </c>
      <c r="L9" s="14"/>
      <c r="M9" s="16" t="s">
        <v>1</v>
      </c>
      <c r="N9" s="17"/>
      <c r="O9" s="180" t="s">
        <v>50</v>
      </c>
    </row>
    <row r="10" spans="1:25" ht="9.75" customHeight="1" x14ac:dyDescent="0.25">
      <c r="A10" s="171"/>
      <c r="B10" s="170"/>
      <c r="C10" s="159"/>
      <c r="D10" s="184"/>
      <c r="E10" s="156" t="s">
        <v>48</v>
      </c>
      <c r="F10" s="15"/>
      <c r="G10" s="144" t="s">
        <v>63</v>
      </c>
      <c r="H10" s="53"/>
      <c r="I10" s="156" t="s">
        <v>49</v>
      </c>
      <c r="J10" s="163" t="s">
        <v>47</v>
      </c>
      <c r="K10" s="181"/>
      <c r="L10" s="158" t="s">
        <v>48</v>
      </c>
      <c r="M10" s="149" t="s">
        <v>49</v>
      </c>
      <c r="N10" s="149" t="s">
        <v>47</v>
      </c>
      <c r="O10" s="181"/>
    </row>
    <row r="11" spans="1:25" ht="11.25" customHeight="1" x14ac:dyDescent="0.25">
      <c r="A11" s="171"/>
      <c r="B11" s="170"/>
      <c r="C11" s="159"/>
      <c r="D11" s="184"/>
      <c r="E11" s="156"/>
      <c r="F11" s="54"/>
      <c r="G11" s="144"/>
      <c r="H11" s="53"/>
      <c r="I11" s="156"/>
      <c r="J11" s="163"/>
      <c r="K11" s="181"/>
      <c r="L11" s="159"/>
      <c r="M11" s="156"/>
      <c r="N11" s="156"/>
      <c r="O11" s="181"/>
      <c r="R11" s="121"/>
      <c r="S11" s="122"/>
    </row>
    <row r="12" spans="1:25" ht="10.5" customHeight="1" x14ac:dyDescent="0.25">
      <c r="A12" s="158"/>
      <c r="B12" s="170"/>
      <c r="C12" s="159"/>
      <c r="D12" s="184"/>
      <c r="E12" s="156"/>
      <c r="F12" s="55"/>
      <c r="G12" s="144"/>
      <c r="H12" s="56">
        <v>0.94</v>
      </c>
      <c r="I12" s="157"/>
      <c r="J12" s="164"/>
      <c r="K12" s="182"/>
      <c r="L12" s="160"/>
      <c r="M12" s="157"/>
      <c r="N12" s="157"/>
      <c r="O12" s="182"/>
      <c r="R12" s="119"/>
      <c r="S12" s="123"/>
    </row>
    <row r="13" spans="1:25" x14ac:dyDescent="0.25">
      <c r="A13" s="57"/>
      <c r="B13" s="57"/>
      <c r="C13" s="57"/>
      <c r="D13" s="57"/>
      <c r="E13" s="57"/>
      <c r="F13" s="58"/>
      <c r="G13" s="58"/>
      <c r="H13" s="59"/>
      <c r="I13" s="18"/>
      <c r="J13" s="19"/>
      <c r="K13" s="40"/>
      <c r="L13" s="18"/>
      <c r="M13" s="18"/>
      <c r="N13" s="18"/>
      <c r="O13" s="60"/>
      <c r="R13" s="119"/>
      <c r="S13" s="123"/>
    </row>
    <row r="14" spans="1:25" x14ac:dyDescent="0.25">
      <c r="A14" s="103">
        <v>1</v>
      </c>
      <c r="B14" s="102" t="s">
        <v>71</v>
      </c>
      <c r="C14" s="62"/>
      <c r="D14" s="63"/>
      <c r="E14" s="61"/>
      <c r="F14" s="64"/>
      <c r="G14" s="64"/>
      <c r="H14" s="65"/>
      <c r="I14" s="22"/>
      <c r="J14" s="23"/>
      <c r="K14" s="23"/>
      <c r="L14" s="24"/>
      <c r="M14" s="25"/>
      <c r="N14" s="25"/>
      <c r="O14" s="66">
        <f>SUM(O15:O23)</f>
        <v>1206.9800000000002</v>
      </c>
      <c r="R14" s="119"/>
      <c r="S14" s="123"/>
    </row>
    <row r="15" spans="1:25" ht="25.5" x14ac:dyDescent="0.25">
      <c r="A15" s="67" t="s">
        <v>6</v>
      </c>
      <c r="B15" s="68" t="s">
        <v>159</v>
      </c>
      <c r="C15" s="69" t="s">
        <v>7</v>
      </c>
      <c r="D15" s="104">
        <v>359.67</v>
      </c>
      <c r="E15" s="70">
        <v>6</v>
      </c>
      <c r="F15" s="71"/>
      <c r="G15" s="70"/>
      <c r="H15" s="21">
        <v>435.99</v>
      </c>
      <c r="I15" s="70">
        <v>6</v>
      </c>
      <c r="J15" s="76">
        <f>I15+G15</f>
        <v>6</v>
      </c>
      <c r="K15" s="29">
        <f>E15-J15</f>
        <v>0</v>
      </c>
      <c r="L15" s="9">
        <f>ROUND(E15*D15,2)</f>
        <v>2158.02</v>
      </c>
      <c r="M15" s="9">
        <f>ROUND(I15*D15,2)</f>
        <v>2158.02</v>
      </c>
      <c r="N15" s="9">
        <f>ROUND(J15*D15,2)</f>
        <v>2158.02</v>
      </c>
      <c r="O15" s="109">
        <f>L15-N15</f>
        <v>0</v>
      </c>
      <c r="R15" s="124"/>
      <c r="S15" s="125"/>
    </row>
    <row r="16" spans="1:25" ht="25.5" x14ac:dyDescent="0.25">
      <c r="A16" s="67" t="s">
        <v>112</v>
      </c>
      <c r="B16" s="68" t="s">
        <v>160</v>
      </c>
      <c r="C16" s="69" t="s">
        <v>9</v>
      </c>
      <c r="D16" s="104">
        <v>54.509700000000002</v>
      </c>
      <c r="E16" s="70">
        <v>12.68</v>
      </c>
      <c r="F16" s="71"/>
      <c r="G16" s="70"/>
      <c r="H16" s="21"/>
      <c r="I16" s="70">
        <v>12.68</v>
      </c>
      <c r="J16" s="76">
        <f t="shared" ref="J16:J23" si="0">I16+G16</f>
        <v>12.68</v>
      </c>
      <c r="K16" s="29">
        <f t="shared" ref="K16:K23" si="1">E16-J16</f>
        <v>0</v>
      </c>
      <c r="L16" s="9">
        <f t="shared" ref="L16:L23" si="2">ROUND(E16*D16,2)</f>
        <v>691.18</v>
      </c>
      <c r="M16" s="9">
        <f t="shared" ref="M16:M23" si="3">ROUND(I16*D16,2)</f>
        <v>691.18</v>
      </c>
      <c r="N16" s="9">
        <f t="shared" ref="N16:N23" si="4">ROUND(J16*D16,2)</f>
        <v>691.18</v>
      </c>
      <c r="O16" s="109">
        <f t="shared" ref="O16:O23" si="5">L16-N16</f>
        <v>0</v>
      </c>
    </row>
    <row r="17" spans="1:15" ht="25.5" x14ac:dyDescent="0.25">
      <c r="A17" s="67" t="s">
        <v>113</v>
      </c>
      <c r="B17" s="68" t="s">
        <v>161</v>
      </c>
      <c r="C17" s="69" t="s">
        <v>7</v>
      </c>
      <c r="D17" s="104">
        <v>8.86</v>
      </c>
      <c r="E17" s="70">
        <v>31.57</v>
      </c>
      <c r="F17" s="71"/>
      <c r="G17" s="70"/>
      <c r="H17" s="21"/>
      <c r="I17" s="70">
        <v>31.57</v>
      </c>
      <c r="J17" s="76">
        <f t="shared" si="0"/>
        <v>31.57</v>
      </c>
      <c r="K17" s="29">
        <f t="shared" si="1"/>
        <v>0</v>
      </c>
      <c r="L17" s="9">
        <f t="shared" si="2"/>
        <v>279.70999999999998</v>
      </c>
      <c r="M17" s="9">
        <f t="shared" si="3"/>
        <v>279.70999999999998</v>
      </c>
      <c r="N17" s="9">
        <f t="shared" si="4"/>
        <v>279.70999999999998</v>
      </c>
      <c r="O17" s="109">
        <f t="shared" si="5"/>
        <v>0</v>
      </c>
    </row>
    <row r="18" spans="1:15" ht="25.5" x14ac:dyDescent="0.25">
      <c r="A18" s="67" t="s">
        <v>114</v>
      </c>
      <c r="B18" s="68" t="s">
        <v>162</v>
      </c>
      <c r="C18" s="69" t="s">
        <v>7</v>
      </c>
      <c r="D18" s="104">
        <v>32.488999999999997</v>
      </c>
      <c r="E18" s="70">
        <v>0.48</v>
      </c>
      <c r="F18" s="71"/>
      <c r="G18" s="70"/>
      <c r="H18" s="21"/>
      <c r="I18" s="70">
        <v>0.48</v>
      </c>
      <c r="J18" s="76">
        <f t="shared" si="0"/>
        <v>0.48</v>
      </c>
      <c r="K18" s="29">
        <f t="shared" si="1"/>
        <v>0</v>
      </c>
      <c r="L18" s="9">
        <f t="shared" si="2"/>
        <v>15.59</v>
      </c>
      <c r="M18" s="9">
        <f t="shared" si="3"/>
        <v>15.59</v>
      </c>
      <c r="N18" s="9">
        <f t="shared" si="4"/>
        <v>15.59</v>
      </c>
      <c r="O18" s="109">
        <f t="shared" si="5"/>
        <v>0</v>
      </c>
    </row>
    <row r="19" spans="1:15" ht="25.5" x14ac:dyDescent="0.25">
      <c r="A19" s="67" t="s">
        <v>115</v>
      </c>
      <c r="B19" s="68" t="s">
        <v>163</v>
      </c>
      <c r="C19" s="69" t="s">
        <v>7</v>
      </c>
      <c r="D19" s="104">
        <v>11.0199</v>
      </c>
      <c r="E19" s="70">
        <v>122.42</v>
      </c>
      <c r="F19" s="71"/>
      <c r="G19" s="70"/>
      <c r="H19" s="21"/>
      <c r="I19" s="70">
        <v>122.42</v>
      </c>
      <c r="J19" s="76">
        <f t="shared" si="0"/>
        <v>122.42</v>
      </c>
      <c r="K19" s="29">
        <f t="shared" si="1"/>
        <v>0</v>
      </c>
      <c r="L19" s="9">
        <f t="shared" si="2"/>
        <v>1349.06</v>
      </c>
      <c r="M19" s="9">
        <f t="shared" si="3"/>
        <v>1349.06</v>
      </c>
      <c r="N19" s="9">
        <f t="shared" si="4"/>
        <v>1349.06</v>
      </c>
      <c r="O19" s="109">
        <f t="shared" si="5"/>
        <v>0</v>
      </c>
    </row>
    <row r="20" spans="1:15" x14ac:dyDescent="0.25">
      <c r="A20" s="67" t="s">
        <v>116</v>
      </c>
      <c r="B20" s="68" t="s">
        <v>164</v>
      </c>
      <c r="C20" s="69" t="s">
        <v>7</v>
      </c>
      <c r="D20" s="104">
        <v>10.0299</v>
      </c>
      <c r="E20" s="70">
        <v>48.88</v>
      </c>
      <c r="F20" s="71"/>
      <c r="G20" s="70"/>
      <c r="H20" s="21"/>
      <c r="I20" s="70">
        <v>48.88</v>
      </c>
      <c r="J20" s="76">
        <f t="shared" si="0"/>
        <v>48.88</v>
      </c>
      <c r="K20" s="29">
        <f t="shared" si="1"/>
        <v>0</v>
      </c>
      <c r="L20" s="9">
        <f t="shared" si="2"/>
        <v>490.26</v>
      </c>
      <c r="M20" s="9">
        <f t="shared" si="3"/>
        <v>490.26</v>
      </c>
      <c r="N20" s="9">
        <f t="shared" si="4"/>
        <v>490.26</v>
      </c>
      <c r="O20" s="109">
        <f t="shared" si="5"/>
        <v>0</v>
      </c>
    </row>
    <row r="21" spans="1:15" ht="25.5" x14ac:dyDescent="0.25">
      <c r="A21" s="67" t="s">
        <v>117</v>
      </c>
      <c r="B21" s="68" t="s">
        <v>165</v>
      </c>
      <c r="C21" s="69" t="s">
        <v>69</v>
      </c>
      <c r="D21" s="104">
        <v>11.72</v>
      </c>
      <c r="E21" s="70">
        <v>8</v>
      </c>
      <c r="F21" s="71"/>
      <c r="G21" s="70"/>
      <c r="H21" s="21"/>
      <c r="I21" s="70">
        <v>8</v>
      </c>
      <c r="J21" s="76">
        <f t="shared" si="0"/>
        <v>8</v>
      </c>
      <c r="K21" s="29">
        <f t="shared" si="1"/>
        <v>0</v>
      </c>
      <c r="L21" s="9">
        <f t="shared" si="2"/>
        <v>93.76</v>
      </c>
      <c r="M21" s="9">
        <f t="shared" si="3"/>
        <v>93.76</v>
      </c>
      <c r="N21" s="9">
        <f t="shared" si="4"/>
        <v>93.76</v>
      </c>
      <c r="O21" s="109">
        <f t="shared" si="5"/>
        <v>0</v>
      </c>
    </row>
    <row r="22" spans="1:15" x14ac:dyDescent="0.25">
      <c r="A22" s="67" t="s">
        <v>166</v>
      </c>
      <c r="B22" s="68" t="s">
        <v>168</v>
      </c>
      <c r="C22" s="69" t="s">
        <v>7</v>
      </c>
      <c r="D22" s="104">
        <v>15.8</v>
      </c>
      <c r="E22" s="70">
        <v>144.69999999999999</v>
      </c>
      <c r="F22" s="71"/>
      <c r="G22" s="70"/>
      <c r="H22" s="21"/>
      <c r="I22" s="70">
        <v>144.69999999999999</v>
      </c>
      <c r="J22" s="76">
        <f t="shared" si="0"/>
        <v>144.69999999999999</v>
      </c>
      <c r="K22" s="29">
        <f t="shared" si="1"/>
        <v>0</v>
      </c>
      <c r="L22" s="9">
        <f t="shared" si="2"/>
        <v>2286.2600000000002</v>
      </c>
      <c r="M22" s="9">
        <f t="shared" si="3"/>
        <v>2286.2600000000002</v>
      </c>
      <c r="N22" s="9">
        <f t="shared" si="4"/>
        <v>2286.2600000000002</v>
      </c>
      <c r="O22" s="109">
        <f t="shared" si="5"/>
        <v>0</v>
      </c>
    </row>
    <row r="23" spans="1:15" x14ac:dyDescent="0.25">
      <c r="A23" s="67" t="s">
        <v>167</v>
      </c>
      <c r="B23" s="68" t="s">
        <v>169</v>
      </c>
      <c r="C23" s="69" t="s">
        <v>7</v>
      </c>
      <c r="D23" s="104">
        <v>67.579700000000003</v>
      </c>
      <c r="E23" s="70">
        <v>37.86</v>
      </c>
      <c r="F23" s="71"/>
      <c r="G23" s="70"/>
      <c r="H23" s="21"/>
      <c r="I23" s="70">
        <v>20</v>
      </c>
      <c r="J23" s="76">
        <f t="shared" si="0"/>
        <v>20</v>
      </c>
      <c r="K23" s="29">
        <f t="shared" si="1"/>
        <v>17.86</v>
      </c>
      <c r="L23" s="9">
        <f t="shared" si="2"/>
        <v>2558.5700000000002</v>
      </c>
      <c r="M23" s="9">
        <f t="shared" si="3"/>
        <v>1351.59</v>
      </c>
      <c r="N23" s="9">
        <f t="shared" si="4"/>
        <v>1351.59</v>
      </c>
      <c r="O23" s="109">
        <f t="shared" si="5"/>
        <v>1206.9800000000002</v>
      </c>
    </row>
    <row r="24" spans="1:15" x14ac:dyDescent="0.25">
      <c r="A24" s="67"/>
      <c r="B24" s="68"/>
      <c r="C24" s="69"/>
      <c r="D24" s="70"/>
      <c r="E24" s="70"/>
      <c r="F24" s="71"/>
      <c r="G24" s="20"/>
      <c r="H24" s="21"/>
      <c r="I24" s="9"/>
      <c r="J24" s="10"/>
      <c r="K24" s="29"/>
      <c r="L24" s="140">
        <f>SUM(L15:L23)</f>
        <v>9922.41</v>
      </c>
      <c r="M24" s="140">
        <f>SUM(M15:M23)</f>
        <v>8715.43</v>
      </c>
      <c r="N24" s="140">
        <f t="shared" ref="N24" si="6">SUM(N15:N23)</f>
        <v>8715.43</v>
      </c>
      <c r="O24" s="72"/>
    </row>
    <row r="25" spans="1:15" x14ac:dyDescent="0.25">
      <c r="A25" s="103" t="s">
        <v>170</v>
      </c>
      <c r="B25" s="102" t="s">
        <v>171</v>
      </c>
      <c r="C25" s="62"/>
      <c r="D25" s="63"/>
      <c r="E25" s="61"/>
      <c r="F25" s="64"/>
      <c r="G25" s="64"/>
      <c r="H25" s="65"/>
      <c r="I25" s="24"/>
      <c r="J25" s="29"/>
      <c r="K25" s="44"/>
      <c r="L25" s="24"/>
      <c r="M25" s="24"/>
      <c r="N25" s="24"/>
      <c r="O25" s="51">
        <f>SUM(O26:O46)</f>
        <v>4042.57</v>
      </c>
    </row>
    <row r="26" spans="1:15" x14ac:dyDescent="0.25">
      <c r="A26" s="82" t="s">
        <v>8</v>
      </c>
      <c r="B26" s="83" t="s">
        <v>118</v>
      </c>
      <c r="C26" s="84"/>
      <c r="D26" s="85"/>
      <c r="E26" s="85"/>
      <c r="F26" s="86"/>
      <c r="G26" s="33"/>
      <c r="H26" s="34">
        <v>42.63</v>
      </c>
      <c r="I26" s="30"/>
      <c r="J26" s="31"/>
      <c r="K26" s="31"/>
      <c r="L26" s="32">
        <f>SUM(L27:L33)</f>
        <v>503.68999999999994</v>
      </c>
      <c r="M26" s="32">
        <f>SUM(M27:M33)</f>
        <v>0</v>
      </c>
      <c r="N26" s="32">
        <f>SUM(N27:N33)</f>
        <v>0</v>
      </c>
      <c r="O26" s="87"/>
    </row>
    <row r="27" spans="1:15" ht="25.5" x14ac:dyDescent="0.25">
      <c r="A27" s="67" t="s">
        <v>172</v>
      </c>
      <c r="B27" s="79" t="s">
        <v>72</v>
      </c>
      <c r="C27" s="69" t="s">
        <v>9</v>
      </c>
      <c r="D27" s="104">
        <v>82.63</v>
      </c>
      <c r="E27" s="70">
        <v>0.67</v>
      </c>
      <c r="F27" s="71"/>
      <c r="G27" s="11"/>
      <c r="H27" s="21">
        <v>34.64</v>
      </c>
      <c r="I27" s="11"/>
      <c r="J27" s="76">
        <f>I27+G27</f>
        <v>0</v>
      </c>
      <c r="K27" s="29">
        <f t="shared" ref="K27:K46" si="7">E27-J27</f>
        <v>0.67</v>
      </c>
      <c r="L27" s="9">
        <f t="shared" ref="L27:L46" si="8">ROUND(E27*D27,2)</f>
        <v>55.36</v>
      </c>
      <c r="M27" s="9">
        <f>ROUND(I27*D27,2)</f>
        <v>0</v>
      </c>
      <c r="N27" s="9">
        <f t="shared" ref="N27:N46" si="9">ROUND(J27*D27,2)</f>
        <v>0</v>
      </c>
      <c r="O27" s="80">
        <f t="shared" ref="O27:O46" si="10">L27-N27</f>
        <v>55.36</v>
      </c>
    </row>
    <row r="28" spans="1:15" ht="25.5" x14ac:dyDescent="0.25">
      <c r="A28" s="67" t="s">
        <v>173</v>
      </c>
      <c r="B28" s="79" t="s">
        <v>141</v>
      </c>
      <c r="C28" s="69" t="s">
        <v>7</v>
      </c>
      <c r="D28" s="104">
        <v>6.0156000000000001</v>
      </c>
      <c r="E28" s="70">
        <v>0.96</v>
      </c>
      <c r="F28" s="71"/>
      <c r="G28" s="11"/>
      <c r="H28" s="21">
        <v>16.329999999999998</v>
      </c>
      <c r="I28" s="11"/>
      <c r="J28" s="76">
        <f t="shared" ref="J28:J46" si="11">I28+G28</f>
        <v>0</v>
      </c>
      <c r="K28" s="29">
        <f t="shared" si="7"/>
        <v>0.96</v>
      </c>
      <c r="L28" s="9">
        <f t="shared" si="8"/>
        <v>5.77</v>
      </c>
      <c r="M28" s="9">
        <f>ROUND(I28*D28,2)</f>
        <v>0</v>
      </c>
      <c r="N28" s="9">
        <f t="shared" si="9"/>
        <v>0</v>
      </c>
      <c r="O28" s="77">
        <f t="shared" si="10"/>
        <v>5.77</v>
      </c>
    </row>
    <row r="29" spans="1:15" ht="25.5" x14ac:dyDescent="0.25">
      <c r="A29" s="67" t="s">
        <v>174</v>
      </c>
      <c r="B29" s="79" t="s">
        <v>120</v>
      </c>
      <c r="C29" s="69" t="s">
        <v>7</v>
      </c>
      <c r="D29" s="104">
        <v>27.49</v>
      </c>
      <c r="E29" s="70">
        <v>0.96</v>
      </c>
      <c r="F29" s="71"/>
      <c r="G29" s="11"/>
      <c r="H29" s="21">
        <v>16.329999999999998</v>
      </c>
      <c r="I29" s="11"/>
      <c r="J29" s="76">
        <f t="shared" ref="J29" si="12">I29+G29</f>
        <v>0</v>
      </c>
      <c r="K29" s="29">
        <f t="shared" ref="K29" si="13">E29-J29</f>
        <v>0.96</v>
      </c>
      <c r="L29" s="9">
        <f t="shared" ref="L29" si="14">ROUND(E29*D29,2)</f>
        <v>26.39</v>
      </c>
      <c r="M29" s="9">
        <f>ROUND(I29*D29,2)</f>
        <v>0</v>
      </c>
      <c r="N29" s="9">
        <f t="shared" ref="N29" si="15">ROUND(J29*D29,2)</f>
        <v>0</v>
      </c>
      <c r="O29" s="77">
        <f t="shared" ref="O29" si="16">L29-N29</f>
        <v>26.39</v>
      </c>
    </row>
    <row r="30" spans="1:15" ht="25.5" x14ac:dyDescent="0.25">
      <c r="A30" s="67" t="s">
        <v>175</v>
      </c>
      <c r="B30" s="79" t="s">
        <v>121</v>
      </c>
      <c r="C30" s="69" t="s">
        <v>16</v>
      </c>
      <c r="D30" s="104">
        <v>14.32</v>
      </c>
      <c r="E30" s="70">
        <v>9.67</v>
      </c>
      <c r="F30" s="71"/>
      <c r="G30" s="9"/>
      <c r="H30" s="21"/>
      <c r="I30" s="9"/>
      <c r="J30" s="76">
        <f t="shared" si="11"/>
        <v>0</v>
      </c>
      <c r="K30" s="29">
        <f t="shared" si="7"/>
        <v>9.67</v>
      </c>
      <c r="L30" s="9">
        <f t="shared" si="8"/>
        <v>138.47</v>
      </c>
      <c r="M30" s="9">
        <f t="shared" ref="M30:M46" si="17">ROUND(I30*D30,2)</f>
        <v>0</v>
      </c>
      <c r="N30" s="9">
        <f t="shared" si="9"/>
        <v>0</v>
      </c>
      <c r="O30" s="77">
        <f t="shared" si="10"/>
        <v>138.47</v>
      </c>
    </row>
    <row r="31" spans="1:15" ht="25.5" x14ac:dyDescent="0.25">
      <c r="A31" s="67" t="s">
        <v>176</v>
      </c>
      <c r="B31" s="79" t="s">
        <v>75</v>
      </c>
      <c r="C31" s="69" t="s">
        <v>9</v>
      </c>
      <c r="D31" s="104">
        <v>407.01</v>
      </c>
      <c r="E31" s="70">
        <v>0.38</v>
      </c>
      <c r="F31" s="71"/>
      <c r="G31" s="9"/>
      <c r="H31" s="21"/>
      <c r="I31" s="9"/>
      <c r="J31" s="76">
        <f t="shared" si="11"/>
        <v>0</v>
      </c>
      <c r="K31" s="29">
        <f t="shared" si="7"/>
        <v>0.38</v>
      </c>
      <c r="L31" s="9">
        <f t="shared" si="8"/>
        <v>154.66</v>
      </c>
      <c r="M31" s="9">
        <f t="shared" si="17"/>
        <v>0</v>
      </c>
      <c r="N31" s="9">
        <f t="shared" si="9"/>
        <v>0</v>
      </c>
      <c r="O31" s="77">
        <f t="shared" si="10"/>
        <v>154.66</v>
      </c>
    </row>
    <row r="32" spans="1:15" x14ac:dyDescent="0.25">
      <c r="A32" s="67" t="s">
        <v>177</v>
      </c>
      <c r="B32" s="79" t="s">
        <v>76</v>
      </c>
      <c r="C32" s="69" t="s">
        <v>9</v>
      </c>
      <c r="D32" s="104">
        <v>285.58999999999997</v>
      </c>
      <c r="E32" s="70">
        <v>0.38</v>
      </c>
      <c r="F32" s="71"/>
      <c r="G32" s="9"/>
      <c r="H32" s="21"/>
      <c r="I32" s="9"/>
      <c r="J32" s="76">
        <f t="shared" si="11"/>
        <v>0</v>
      </c>
      <c r="K32" s="29">
        <f t="shared" si="7"/>
        <v>0.38</v>
      </c>
      <c r="L32" s="9">
        <f t="shared" si="8"/>
        <v>108.52</v>
      </c>
      <c r="M32" s="9">
        <f t="shared" si="17"/>
        <v>0</v>
      </c>
      <c r="N32" s="9">
        <f t="shared" si="9"/>
        <v>0</v>
      </c>
      <c r="O32" s="77">
        <f t="shared" si="10"/>
        <v>108.52</v>
      </c>
    </row>
    <row r="33" spans="1:20" x14ac:dyDescent="0.25">
      <c r="A33" s="67" t="s">
        <v>178</v>
      </c>
      <c r="B33" s="79" t="s">
        <v>77</v>
      </c>
      <c r="C33" s="69" t="s">
        <v>9</v>
      </c>
      <c r="D33" s="104">
        <v>50.085599999999999</v>
      </c>
      <c r="E33" s="70">
        <v>0.28999999999999998</v>
      </c>
      <c r="F33" s="71"/>
      <c r="G33" s="70"/>
      <c r="H33" s="21"/>
      <c r="I33" s="108"/>
      <c r="J33" s="76">
        <f t="shared" si="11"/>
        <v>0</v>
      </c>
      <c r="K33" s="29">
        <f t="shared" si="7"/>
        <v>0.28999999999999998</v>
      </c>
      <c r="L33" s="9">
        <f t="shared" si="8"/>
        <v>14.52</v>
      </c>
      <c r="M33" s="9">
        <f t="shared" si="17"/>
        <v>0</v>
      </c>
      <c r="N33" s="9">
        <f t="shared" si="9"/>
        <v>0</v>
      </c>
      <c r="O33" s="77">
        <f t="shared" si="10"/>
        <v>14.52</v>
      </c>
    </row>
    <row r="34" spans="1:20" x14ac:dyDescent="0.25">
      <c r="A34" s="82" t="s">
        <v>10</v>
      </c>
      <c r="B34" s="83" t="s">
        <v>74</v>
      </c>
      <c r="C34" s="84"/>
      <c r="D34" s="85"/>
      <c r="E34" s="85"/>
      <c r="F34" s="86"/>
      <c r="G34" s="33"/>
      <c r="H34" s="34">
        <v>42.63</v>
      </c>
      <c r="I34" s="30"/>
      <c r="J34" s="31"/>
      <c r="K34" s="31"/>
      <c r="L34" s="32">
        <f>SUM(L35:L42)</f>
        <v>1722.03</v>
      </c>
      <c r="M34" s="32">
        <f>SUM(M35:M42)</f>
        <v>0</v>
      </c>
      <c r="N34" s="32">
        <f>SUM(N35:N42)</f>
        <v>0</v>
      </c>
      <c r="O34" s="87"/>
    </row>
    <row r="35" spans="1:20" ht="25.5" x14ac:dyDescent="0.25">
      <c r="A35" s="67" t="s">
        <v>182</v>
      </c>
      <c r="B35" s="115" t="s">
        <v>84</v>
      </c>
      <c r="C35" s="69" t="s">
        <v>7</v>
      </c>
      <c r="D35" s="104">
        <v>69.62</v>
      </c>
      <c r="E35" s="114">
        <v>2.86</v>
      </c>
      <c r="F35" s="71"/>
      <c r="G35" s="70"/>
      <c r="H35" s="21"/>
      <c r="I35" s="70"/>
      <c r="J35" s="76">
        <f>I35+G35</f>
        <v>0</v>
      </c>
      <c r="K35" s="29">
        <f>E35-J35</f>
        <v>2.86</v>
      </c>
      <c r="L35" s="9">
        <f>ROUND(E35*D35,2)</f>
        <v>199.11</v>
      </c>
      <c r="M35" s="9">
        <f>ROUND(I35*D35,2)</f>
        <v>0</v>
      </c>
      <c r="N35" s="9">
        <f>ROUND(J35*D35,2)</f>
        <v>0</v>
      </c>
      <c r="O35" s="77">
        <f>L35-N35</f>
        <v>199.11</v>
      </c>
    </row>
    <row r="36" spans="1:20" ht="25.5" x14ac:dyDescent="0.25">
      <c r="A36" s="67" t="s">
        <v>183</v>
      </c>
      <c r="B36" s="115" t="s">
        <v>140</v>
      </c>
      <c r="C36" s="69" t="s">
        <v>9</v>
      </c>
      <c r="D36" s="104">
        <v>82.629000000000005</v>
      </c>
      <c r="E36" s="114">
        <v>4.84</v>
      </c>
      <c r="F36" s="71"/>
      <c r="G36" s="70"/>
      <c r="H36" s="21"/>
      <c r="I36" s="70"/>
      <c r="J36" s="76">
        <f>I36+G36</f>
        <v>0</v>
      </c>
      <c r="K36" s="29">
        <f>E36-J36</f>
        <v>4.84</v>
      </c>
      <c r="L36" s="9">
        <f>ROUND(E36*D36,2)</f>
        <v>399.92</v>
      </c>
      <c r="M36" s="9">
        <f>ROUND(I36*D36,2)</f>
        <v>0</v>
      </c>
      <c r="N36" s="9">
        <f>ROUND(J36*D36,2)</f>
        <v>0</v>
      </c>
      <c r="O36" s="77">
        <f>L36-N36</f>
        <v>399.92</v>
      </c>
    </row>
    <row r="37" spans="1:20" ht="25.5" x14ac:dyDescent="0.25">
      <c r="A37" s="67" t="s">
        <v>184</v>
      </c>
      <c r="B37" s="115" t="s">
        <v>179</v>
      </c>
      <c r="C37" s="69" t="s">
        <v>16</v>
      </c>
      <c r="D37" s="104">
        <v>16.73</v>
      </c>
      <c r="E37" s="114">
        <v>3.88</v>
      </c>
      <c r="F37" s="71"/>
      <c r="G37" s="70"/>
      <c r="H37" s="21"/>
      <c r="I37" s="70"/>
      <c r="J37" s="76">
        <f t="shared" si="11"/>
        <v>0</v>
      </c>
      <c r="K37" s="29">
        <f t="shared" si="7"/>
        <v>3.88</v>
      </c>
      <c r="L37" s="9">
        <f t="shared" si="8"/>
        <v>64.91</v>
      </c>
      <c r="M37" s="9">
        <f t="shared" si="17"/>
        <v>0</v>
      </c>
      <c r="N37" s="9">
        <f t="shared" si="9"/>
        <v>0</v>
      </c>
      <c r="O37" s="77">
        <f t="shared" si="10"/>
        <v>64.91</v>
      </c>
    </row>
    <row r="38" spans="1:20" ht="25.5" x14ac:dyDescent="0.25">
      <c r="A38" s="67" t="s">
        <v>185</v>
      </c>
      <c r="B38" s="115" t="s">
        <v>121</v>
      </c>
      <c r="C38" s="69" t="s">
        <v>16</v>
      </c>
      <c r="D38" s="104">
        <v>14.32</v>
      </c>
      <c r="E38" s="114">
        <v>9.0399999999999991</v>
      </c>
      <c r="F38" s="71"/>
      <c r="G38" s="70"/>
      <c r="H38" s="21"/>
      <c r="I38" s="70"/>
      <c r="J38" s="76">
        <f t="shared" si="11"/>
        <v>0</v>
      </c>
      <c r="K38" s="29">
        <f t="shared" si="7"/>
        <v>9.0399999999999991</v>
      </c>
      <c r="L38" s="9">
        <f t="shared" si="8"/>
        <v>129.44999999999999</v>
      </c>
      <c r="M38" s="9">
        <f t="shared" si="17"/>
        <v>0</v>
      </c>
      <c r="N38" s="9">
        <f t="shared" si="9"/>
        <v>0</v>
      </c>
      <c r="O38" s="77">
        <f t="shared" si="10"/>
        <v>129.44999999999999</v>
      </c>
      <c r="T38" t="e">
        <f>#REF!/E36</f>
        <v>#REF!</v>
      </c>
    </row>
    <row r="39" spans="1:20" ht="25.5" x14ac:dyDescent="0.25">
      <c r="A39" s="67" t="s">
        <v>186</v>
      </c>
      <c r="B39" s="115" t="s">
        <v>180</v>
      </c>
      <c r="C39" s="69" t="s">
        <v>9</v>
      </c>
      <c r="D39" s="104">
        <v>407.01</v>
      </c>
      <c r="E39" s="114">
        <v>0.21</v>
      </c>
      <c r="F39" s="71"/>
      <c r="G39" s="70"/>
      <c r="H39" s="21"/>
      <c r="I39" s="70"/>
      <c r="J39" s="76">
        <f t="shared" si="11"/>
        <v>0</v>
      </c>
      <c r="K39" s="29">
        <f t="shared" si="7"/>
        <v>0.21</v>
      </c>
      <c r="L39" s="9">
        <f t="shared" si="8"/>
        <v>85.47</v>
      </c>
      <c r="M39" s="9">
        <f t="shared" si="17"/>
        <v>0</v>
      </c>
      <c r="N39" s="9">
        <f t="shared" si="9"/>
        <v>0</v>
      </c>
      <c r="O39" s="77">
        <f t="shared" si="10"/>
        <v>85.47</v>
      </c>
      <c r="Q39">
        <f>582.7/80</f>
        <v>7.2837500000000004</v>
      </c>
      <c r="R39">
        <f>Q39*4</f>
        <v>29.135000000000002</v>
      </c>
      <c r="T39" t="e">
        <f>T38*100</f>
        <v>#REF!</v>
      </c>
    </row>
    <row r="40" spans="1:20" ht="25.5" x14ac:dyDescent="0.25">
      <c r="A40" s="67" t="s">
        <v>187</v>
      </c>
      <c r="B40" s="115" t="s">
        <v>181</v>
      </c>
      <c r="C40" s="69" t="s">
        <v>9</v>
      </c>
      <c r="D40" s="104">
        <v>285.58999999999997</v>
      </c>
      <c r="E40" s="114">
        <v>0.21</v>
      </c>
      <c r="F40" s="71"/>
      <c r="G40" s="70"/>
      <c r="H40" s="21"/>
      <c r="I40" s="70"/>
      <c r="J40" s="76">
        <f t="shared" si="11"/>
        <v>0</v>
      </c>
      <c r="K40" s="29">
        <f t="shared" si="7"/>
        <v>0.21</v>
      </c>
      <c r="L40" s="9">
        <f t="shared" si="8"/>
        <v>59.97</v>
      </c>
      <c r="M40" s="9">
        <f t="shared" si="17"/>
        <v>0</v>
      </c>
      <c r="N40" s="9">
        <f t="shared" si="9"/>
        <v>0</v>
      </c>
      <c r="O40" s="77">
        <f t="shared" si="10"/>
        <v>59.97</v>
      </c>
    </row>
    <row r="41" spans="1:20" ht="25.5" x14ac:dyDescent="0.25">
      <c r="A41" s="67" t="s">
        <v>188</v>
      </c>
      <c r="B41" s="115" t="s">
        <v>145</v>
      </c>
      <c r="C41" s="69" t="s">
        <v>11</v>
      </c>
      <c r="D41" s="104">
        <v>33.689799999999998</v>
      </c>
      <c r="E41" s="114">
        <v>20.72</v>
      </c>
      <c r="F41" s="71"/>
      <c r="G41" s="70"/>
      <c r="H41" s="21"/>
      <c r="I41" s="70"/>
      <c r="J41" s="76">
        <f t="shared" si="11"/>
        <v>0</v>
      </c>
      <c r="K41" s="29">
        <f t="shared" si="7"/>
        <v>20.72</v>
      </c>
      <c r="L41" s="9">
        <f t="shared" si="8"/>
        <v>698.05</v>
      </c>
      <c r="M41" s="9">
        <f t="shared" si="17"/>
        <v>0</v>
      </c>
      <c r="N41" s="9">
        <f t="shared" si="9"/>
        <v>0</v>
      </c>
      <c r="O41" s="77">
        <f t="shared" si="10"/>
        <v>698.05</v>
      </c>
    </row>
    <row r="42" spans="1:20" x14ac:dyDescent="0.25">
      <c r="A42" s="67" t="s">
        <v>189</v>
      </c>
      <c r="B42" s="115" t="s">
        <v>77</v>
      </c>
      <c r="C42" s="69" t="s">
        <v>9</v>
      </c>
      <c r="D42" s="104">
        <v>50.09</v>
      </c>
      <c r="E42" s="114">
        <v>1.7</v>
      </c>
      <c r="F42" s="71"/>
      <c r="G42" s="70"/>
      <c r="H42" s="21"/>
      <c r="I42" s="70"/>
      <c r="J42" s="76">
        <f t="shared" si="11"/>
        <v>0</v>
      </c>
      <c r="K42" s="29">
        <f t="shared" si="7"/>
        <v>1.7</v>
      </c>
      <c r="L42" s="9">
        <f t="shared" si="8"/>
        <v>85.15</v>
      </c>
      <c r="M42" s="9">
        <f t="shared" si="17"/>
        <v>0</v>
      </c>
      <c r="N42" s="9">
        <f t="shared" si="9"/>
        <v>0</v>
      </c>
      <c r="O42" s="77">
        <f t="shared" si="10"/>
        <v>85.15</v>
      </c>
    </row>
    <row r="43" spans="1:20" x14ac:dyDescent="0.25">
      <c r="A43" s="82" t="s">
        <v>190</v>
      </c>
      <c r="B43" s="83" t="s">
        <v>119</v>
      </c>
      <c r="C43" s="84"/>
      <c r="D43" s="85"/>
      <c r="E43" s="85"/>
      <c r="F43" s="86"/>
      <c r="G43" s="33"/>
      <c r="H43" s="34">
        <v>42.63</v>
      </c>
      <c r="I43" s="30"/>
      <c r="J43" s="31"/>
      <c r="K43" s="31"/>
      <c r="L43" s="32">
        <f>SUM(L44:L46)</f>
        <v>1816.85</v>
      </c>
      <c r="M43" s="32">
        <f>SUM(M44:M51)</f>
        <v>0</v>
      </c>
      <c r="N43" s="32">
        <f>SUM(N44:N51)</f>
        <v>0</v>
      </c>
      <c r="O43" s="87"/>
    </row>
    <row r="44" spans="1:20" ht="25.5" x14ac:dyDescent="0.25">
      <c r="A44" s="67" t="s">
        <v>192</v>
      </c>
      <c r="B44" s="115" t="s">
        <v>149</v>
      </c>
      <c r="C44" s="69" t="s">
        <v>9</v>
      </c>
      <c r="D44" s="104">
        <v>413.97</v>
      </c>
      <c r="E44" s="114">
        <v>1.86005</v>
      </c>
      <c r="F44" s="71"/>
      <c r="G44" s="70"/>
      <c r="H44" s="21"/>
      <c r="I44" s="70"/>
      <c r="J44" s="76">
        <f t="shared" si="11"/>
        <v>0</v>
      </c>
      <c r="K44" s="29">
        <f t="shared" si="7"/>
        <v>1.86005</v>
      </c>
      <c r="L44" s="9">
        <f t="shared" si="8"/>
        <v>770</v>
      </c>
      <c r="M44" s="9">
        <f t="shared" si="17"/>
        <v>0</v>
      </c>
      <c r="N44" s="9">
        <f t="shared" si="9"/>
        <v>0</v>
      </c>
      <c r="O44" s="77">
        <f t="shared" si="10"/>
        <v>770</v>
      </c>
    </row>
    <row r="45" spans="1:20" ht="38.25" x14ac:dyDescent="0.25">
      <c r="A45" s="67" t="s">
        <v>193</v>
      </c>
      <c r="B45" s="115" t="s">
        <v>191</v>
      </c>
      <c r="C45" s="69" t="s">
        <v>7</v>
      </c>
      <c r="D45" s="104">
        <v>86.817999999999998</v>
      </c>
      <c r="E45" s="114">
        <v>5.29</v>
      </c>
      <c r="F45" s="71"/>
      <c r="G45" s="70"/>
      <c r="H45" s="21"/>
      <c r="I45" s="70"/>
      <c r="J45" s="76">
        <f t="shared" si="11"/>
        <v>0</v>
      </c>
      <c r="K45" s="29">
        <f t="shared" si="7"/>
        <v>5.29</v>
      </c>
      <c r="L45" s="9">
        <f t="shared" si="8"/>
        <v>459.27</v>
      </c>
      <c r="M45" s="9">
        <f t="shared" si="17"/>
        <v>0</v>
      </c>
      <c r="N45" s="9">
        <f t="shared" si="9"/>
        <v>0</v>
      </c>
      <c r="O45" s="77">
        <f t="shared" si="10"/>
        <v>459.27</v>
      </c>
    </row>
    <row r="46" spans="1:20" ht="25.5" x14ac:dyDescent="0.25">
      <c r="A46" s="67" t="s">
        <v>194</v>
      </c>
      <c r="B46" s="115" t="s">
        <v>129</v>
      </c>
      <c r="C46" s="69" t="s">
        <v>7</v>
      </c>
      <c r="D46" s="104">
        <v>45.06</v>
      </c>
      <c r="E46" s="114">
        <v>13.04</v>
      </c>
      <c r="F46" s="71"/>
      <c r="G46" s="70"/>
      <c r="H46" s="21"/>
      <c r="I46" s="70"/>
      <c r="J46" s="76">
        <f t="shared" si="11"/>
        <v>0</v>
      </c>
      <c r="K46" s="29">
        <f t="shared" si="7"/>
        <v>13.04</v>
      </c>
      <c r="L46" s="9">
        <f t="shared" si="8"/>
        <v>587.58000000000004</v>
      </c>
      <c r="M46" s="9">
        <f t="shared" si="17"/>
        <v>0</v>
      </c>
      <c r="N46" s="9">
        <f t="shared" si="9"/>
        <v>0</v>
      </c>
      <c r="O46" s="77">
        <f t="shared" si="10"/>
        <v>587.58000000000004</v>
      </c>
    </row>
    <row r="47" spans="1:20" x14ac:dyDescent="0.25">
      <c r="A47" s="67"/>
      <c r="B47" s="79"/>
      <c r="C47" s="69"/>
      <c r="D47" s="70"/>
      <c r="E47" s="70"/>
      <c r="F47" s="71"/>
      <c r="G47" s="71"/>
      <c r="H47" s="78"/>
      <c r="I47" s="9"/>
      <c r="J47" s="10"/>
      <c r="K47" s="29"/>
      <c r="L47" s="140">
        <f>SUM(L34,L26,L43)</f>
        <v>4042.5699999999997</v>
      </c>
      <c r="M47" s="140">
        <f t="shared" ref="M47:N47" si="18">SUM(M34,M26)</f>
        <v>0</v>
      </c>
      <c r="N47" s="140">
        <f t="shared" si="18"/>
        <v>0</v>
      </c>
      <c r="O47" s="60"/>
    </row>
    <row r="48" spans="1:20" x14ac:dyDescent="0.25">
      <c r="A48" s="103" t="s">
        <v>195</v>
      </c>
      <c r="B48" s="102" t="s">
        <v>196</v>
      </c>
      <c r="C48" s="62"/>
      <c r="D48" s="63"/>
      <c r="E48" s="61"/>
      <c r="F48" s="64"/>
      <c r="G48" s="64"/>
      <c r="H48" s="65"/>
      <c r="I48" s="24"/>
      <c r="J48" s="29"/>
      <c r="K48" s="41"/>
      <c r="L48" s="27"/>
      <c r="M48" s="24"/>
      <c r="N48" s="24"/>
      <c r="O48" s="52" t="e">
        <f>SUM(O49,O56,#REF!,O64)</f>
        <v>#REF!</v>
      </c>
    </row>
    <row r="49" spans="1:19" x14ac:dyDescent="0.25">
      <c r="A49" s="82" t="s">
        <v>13</v>
      </c>
      <c r="B49" s="83" t="s">
        <v>88</v>
      </c>
      <c r="C49" s="84"/>
      <c r="D49" s="85"/>
      <c r="E49" s="85"/>
      <c r="F49" s="86"/>
      <c r="G49" s="33"/>
      <c r="H49" s="34">
        <v>42.63</v>
      </c>
      <c r="I49" s="30"/>
      <c r="J49" s="31"/>
      <c r="K49" s="31"/>
      <c r="L49" s="32">
        <f>SUM(L50:L54)</f>
        <v>1643.01</v>
      </c>
      <c r="M49" s="32">
        <f>SUM(M50:M54)</f>
        <v>0</v>
      </c>
      <c r="N49" s="32">
        <f>SUM(N50:N54)</f>
        <v>0</v>
      </c>
      <c r="O49" s="32">
        <f>SUM(O50:O54)</f>
        <v>1643.01</v>
      </c>
    </row>
    <row r="50" spans="1:19" ht="51" x14ac:dyDescent="0.25">
      <c r="A50" s="67" t="s">
        <v>73</v>
      </c>
      <c r="B50" s="79" t="s">
        <v>90</v>
      </c>
      <c r="C50" s="69" t="s">
        <v>7</v>
      </c>
      <c r="D50" s="104">
        <v>34.689900000000002</v>
      </c>
      <c r="E50" s="70">
        <v>14.4</v>
      </c>
      <c r="F50" s="71"/>
      <c r="G50" s="70"/>
      <c r="H50" s="78"/>
      <c r="I50" s="70"/>
      <c r="J50" s="10">
        <f t="shared" ref="J50:J54" si="19">I50+G50</f>
        <v>0</v>
      </c>
      <c r="K50" s="29">
        <f t="shared" ref="K50:K54" si="20">E50-J50</f>
        <v>14.4</v>
      </c>
      <c r="L50" s="9">
        <f t="shared" ref="L50:L67" si="21">ROUND(E50*D50,2)</f>
        <v>499.53</v>
      </c>
      <c r="M50" s="9">
        <f t="shared" ref="M50:M67" si="22">ROUND(I50*D50,2)</f>
        <v>0</v>
      </c>
      <c r="N50" s="9">
        <f t="shared" ref="N50:N67" si="23">ROUND(J50*D50,2)</f>
        <v>0</v>
      </c>
      <c r="O50" s="80">
        <f t="shared" ref="O50:O54" si="24">L50-N50</f>
        <v>499.53</v>
      </c>
      <c r="Q50">
        <f>E50/80</f>
        <v>0.18</v>
      </c>
      <c r="R50">
        <f>Q50*4</f>
        <v>0.72</v>
      </c>
    </row>
    <row r="51" spans="1:19" ht="38.25" x14ac:dyDescent="0.25">
      <c r="A51" s="67" t="s">
        <v>197</v>
      </c>
      <c r="B51" s="79" t="s">
        <v>85</v>
      </c>
      <c r="C51" s="69" t="s">
        <v>16</v>
      </c>
      <c r="D51" s="104">
        <v>13.32</v>
      </c>
      <c r="E51" s="114">
        <v>14.04</v>
      </c>
      <c r="F51" s="71"/>
      <c r="G51" s="75"/>
      <c r="H51" s="21">
        <v>47.99</v>
      </c>
      <c r="I51" s="70"/>
      <c r="J51" s="10">
        <f t="shared" si="19"/>
        <v>0</v>
      </c>
      <c r="K51" s="29">
        <f>E51-J51</f>
        <v>14.04</v>
      </c>
      <c r="L51" s="9">
        <f>ROUND(E51*D51,2)</f>
        <v>187.01</v>
      </c>
      <c r="M51" s="9">
        <f>ROUND(I51*D51,2)</f>
        <v>0</v>
      </c>
      <c r="N51" s="9">
        <f t="shared" si="23"/>
        <v>0</v>
      </c>
      <c r="O51" s="80">
        <f>L51-N51</f>
        <v>187.01</v>
      </c>
      <c r="Q51">
        <f>E51/80</f>
        <v>0.17549999999999999</v>
      </c>
      <c r="R51">
        <f>Q51*4</f>
        <v>0.70199999999999996</v>
      </c>
    </row>
    <row r="52" spans="1:19" ht="38.25" x14ac:dyDescent="0.25">
      <c r="A52" s="67" t="s">
        <v>198</v>
      </c>
      <c r="B52" s="79" t="s">
        <v>87</v>
      </c>
      <c r="C52" s="69" t="s">
        <v>16</v>
      </c>
      <c r="D52" s="104">
        <v>10.93</v>
      </c>
      <c r="E52" s="114">
        <v>44.42</v>
      </c>
      <c r="F52" s="71"/>
      <c r="G52" s="75"/>
      <c r="H52" s="21"/>
      <c r="I52" s="70"/>
      <c r="J52" s="10">
        <f t="shared" si="19"/>
        <v>0</v>
      </c>
      <c r="K52" s="29">
        <f>E52-J52</f>
        <v>44.42</v>
      </c>
      <c r="L52" s="9">
        <f>ROUND(E52*D52,2)</f>
        <v>485.51</v>
      </c>
      <c r="M52" s="9">
        <f>ROUND(I52*D52,2)</f>
        <v>0</v>
      </c>
      <c r="N52" s="9">
        <f t="shared" si="23"/>
        <v>0</v>
      </c>
      <c r="O52" s="80">
        <f>L52-N52</f>
        <v>485.51</v>
      </c>
    </row>
    <row r="53" spans="1:19" ht="25.5" x14ac:dyDescent="0.25">
      <c r="A53" s="67" t="s">
        <v>199</v>
      </c>
      <c r="B53" s="68" t="s">
        <v>75</v>
      </c>
      <c r="C53" s="69" t="s">
        <v>9</v>
      </c>
      <c r="D53" s="104">
        <v>407.01</v>
      </c>
      <c r="E53" s="114">
        <v>0.67998999999999998</v>
      </c>
      <c r="F53" s="71"/>
      <c r="G53" s="75"/>
      <c r="H53" s="21">
        <v>938.58</v>
      </c>
      <c r="I53" s="70"/>
      <c r="J53" s="10">
        <f t="shared" si="19"/>
        <v>0</v>
      </c>
      <c r="K53" s="29">
        <f t="shared" si="20"/>
        <v>0.67998999999999998</v>
      </c>
      <c r="L53" s="9">
        <f t="shared" si="21"/>
        <v>276.76</v>
      </c>
      <c r="M53" s="9">
        <f t="shared" si="22"/>
        <v>0</v>
      </c>
      <c r="N53" s="9">
        <f t="shared" si="23"/>
        <v>0</v>
      </c>
      <c r="O53" s="80">
        <f t="shared" si="24"/>
        <v>276.76</v>
      </c>
      <c r="Q53">
        <f>E53/80</f>
        <v>8.4998750000000005E-3</v>
      </c>
      <c r="R53">
        <f>Q53*4</f>
        <v>3.3999500000000002E-2</v>
      </c>
    </row>
    <row r="54" spans="1:19" ht="25.5" x14ac:dyDescent="0.25">
      <c r="A54" s="67" t="s">
        <v>200</v>
      </c>
      <c r="B54" s="79" t="s">
        <v>126</v>
      </c>
      <c r="C54" s="69" t="s">
        <v>9</v>
      </c>
      <c r="D54" s="104">
        <v>285.58999999999997</v>
      </c>
      <c r="E54" s="70">
        <v>0.68</v>
      </c>
      <c r="F54" s="71"/>
      <c r="G54" s="75"/>
      <c r="H54" s="78"/>
      <c r="I54" s="70"/>
      <c r="J54" s="10">
        <f t="shared" si="19"/>
        <v>0</v>
      </c>
      <c r="K54" s="29">
        <f t="shared" si="20"/>
        <v>0.68</v>
      </c>
      <c r="L54" s="9">
        <f t="shared" si="21"/>
        <v>194.2</v>
      </c>
      <c r="M54" s="9">
        <f t="shared" si="22"/>
        <v>0</v>
      </c>
      <c r="N54" s="9">
        <f t="shared" si="23"/>
        <v>0</v>
      </c>
      <c r="O54" s="80">
        <f t="shared" si="24"/>
        <v>194.2</v>
      </c>
    </row>
    <row r="55" spans="1:19" x14ac:dyDescent="0.25">
      <c r="A55" s="67"/>
      <c r="B55" s="79"/>
      <c r="C55" s="69"/>
      <c r="D55" s="104"/>
      <c r="E55" s="70"/>
      <c r="F55" s="71"/>
      <c r="G55" s="75"/>
      <c r="H55" s="78"/>
      <c r="I55" s="93"/>
      <c r="J55" s="10"/>
      <c r="K55" s="29"/>
      <c r="L55" s="9"/>
      <c r="M55" s="9"/>
      <c r="N55" s="9"/>
      <c r="O55" s="80"/>
    </row>
    <row r="56" spans="1:19" x14ac:dyDescent="0.25">
      <c r="A56" s="82" t="s">
        <v>14</v>
      </c>
      <c r="B56" s="83" t="s">
        <v>201</v>
      </c>
      <c r="C56" s="84"/>
      <c r="D56" s="85"/>
      <c r="E56" s="85"/>
      <c r="F56" s="86"/>
      <c r="G56" s="33"/>
      <c r="H56" s="34">
        <v>42.63</v>
      </c>
      <c r="I56" s="30"/>
      <c r="J56" s="31"/>
      <c r="K56" s="31"/>
      <c r="L56" s="32">
        <f>SUM(L57:L62)</f>
        <v>1297.1499999999999</v>
      </c>
      <c r="M56" s="32">
        <f>SUM(M57:M62)</f>
        <v>0</v>
      </c>
      <c r="N56" s="32">
        <f>SUM(N57:N62)</f>
        <v>0</v>
      </c>
      <c r="O56" s="32">
        <f>SUM(O57:O62)</f>
        <v>1297.1499999999999</v>
      </c>
    </row>
    <row r="57" spans="1:19" ht="38.25" x14ac:dyDescent="0.25">
      <c r="A57" s="67" t="s">
        <v>78</v>
      </c>
      <c r="B57" s="79" t="s">
        <v>202</v>
      </c>
      <c r="C57" s="69" t="s">
        <v>7</v>
      </c>
      <c r="D57" s="104">
        <v>58.228999999999999</v>
      </c>
      <c r="E57" s="70">
        <v>4.29</v>
      </c>
      <c r="F57" s="71"/>
      <c r="G57" s="75"/>
      <c r="H57" s="21">
        <v>938.58</v>
      </c>
      <c r="I57" s="9"/>
      <c r="J57" s="10">
        <f>SUM(G57,I57)</f>
        <v>0</v>
      </c>
      <c r="K57" s="29">
        <f t="shared" ref="K57:K67" si="25">E57-J57</f>
        <v>4.29</v>
      </c>
      <c r="L57" s="9">
        <f t="shared" si="21"/>
        <v>249.8</v>
      </c>
      <c r="M57" s="9">
        <f t="shared" si="22"/>
        <v>0</v>
      </c>
      <c r="N57" s="9">
        <f>ROUND(J57*D57,2)</f>
        <v>0</v>
      </c>
      <c r="O57" s="77">
        <f>L57-N57</f>
        <v>249.8</v>
      </c>
    </row>
    <row r="58" spans="1:19" ht="38.25" x14ac:dyDescent="0.25">
      <c r="A58" s="67" t="s">
        <v>79</v>
      </c>
      <c r="B58" s="79" t="s">
        <v>85</v>
      </c>
      <c r="C58" s="69" t="s">
        <v>16</v>
      </c>
      <c r="D58" s="104">
        <v>13.319000000000001</v>
      </c>
      <c r="E58" s="70">
        <v>4.46</v>
      </c>
      <c r="F58" s="71"/>
      <c r="G58" s="75"/>
      <c r="H58" s="21">
        <v>7.5</v>
      </c>
      <c r="I58" s="9"/>
      <c r="J58" s="10">
        <f>G58+I58</f>
        <v>0</v>
      </c>
      <c r="K58" s="29">
        <f t="shared" si="25"/>
        <v>4.46</v>
      </c>
      <c r="L58" s="9">
        <f t="shared" si="21"/>
        <v>59.4</v>
      </c>
      <c r="M58" s="9">
        <f t="shared" si="22"/>
        <v>0</v>
      </c>
      <c r="N58" s="9">
        <f t="shared" ref="N58:N62" si="26">ROUND(J58*D58,2)</f>
        <v>0</v>
      </c>
      <c r="O58" s="80">
        <f t="shared" ref="O58:O67" si="27">L58-N58</f>
        <v>59.4</v>
      </c>
    </row>
    <row r="59" spans="1:19" ht="38.25" x14ac:dyDescent="0.25">
      <c r="A59" s="67" t="s">
        <v>80</v>
      </c>
      <c r="B59" s="79" t="s">
        <v>86</v>
      </c>
      <c r="C59" s="69" t="s">
        <v>16</v>
      </c>
      <c r="D59" s="104">
        <v>12.148999999999999</v>
      </c>
      <c r="E59" s="70">
        <v>9.0399999999999991</v>
      </c>
      <c r="F59" s="71"/>
      <c r="G59" s="75"/>
      <c r="H59" s="78"/>
      <c r="I59" s="9"/>
      <c r="J59" s="10">
        <f t="shared" ref="J59:J67" si="28">G59+I59</f>
        <v>0</v>
      </c>
      <c r="K59" s="29">
        <f t="shared" si="25"/>
        <v>9.0399999999999991</v>
      </c>
      <c r="L59" s="9">
        <f t="shared" si="21"/>
        <v>109.83</v>
      </c>
      <c r="M59" s="9">
        <f t="shared" si="22"/>
        <v>0</v>
      </c>
      <c r="N59" s="9">
        <f t="shared" si="26"/>
        <v>0</v>
      </c>
      <c r="O59" s="80">
        <f t="shared" si="27"/>
        <v>109.83</v>
      </c>
    </row>
    <row r="60" spans="1:19" ht="25.5" x14ac:dyDescent="0.25">
      <c r="A60" s="67" t="s">
        <v>81</v>
      </c>
      <c r="B60" s="79" t="s">
        <v>75</v>
      </c>
      <c r="C60" s="69" t="s">
        <v>9</v>
      </c>
      <c r="D60" s="104">
        <v>407.01</v>
      </c>
      <c r="E60" s="70">
        <v>0.26</v>
      </c>
      <c r="F60" s="71"/>
      <c r="G60" s="11"/>
      <c r="H60" s="78"/>
      <c r="I60" s="11"/>
      <c r="J60" s="10">
        <f t="shared" ref="J60:J61" si="29">G60+I60</f>
        <v>0</v>
      </c>
      <c r="K60" s="29">
        <f t="shared" ref="K60:K61" si="30">E60-J60</f>
        <v>0.26</v>
      </c>
      <c r="L60" s="9">
        <f t="shared" ref="L60:L61" si="31">ROUND(E60*D60,2)</f>
        <v>105.82</v>
      </c>
      <c r="M60" s="9">
        <f t="shared" ref="M60:M61" si="32">ROUND(I60*D60,2)</f>
        <v>0</v>
      </c>
      <c r="N60" s="9">
        <f t="shared" ref="N60:N61" si="33">ROUND(J60*D60,2)</f>
        <v>0</v>
      </c>
      <c r="O60" s="80">
        <f t="shared" ref="O60:O61" si="34">L60-N60</f>
        <v>105.82</v>
      </c>
    </row>
    <row r="61" spans="1:19" x14ac:dyDescent="0.25">
      <c r="A61" s="67" t="s">
        <v>82</v>
      </c>
      <c r="B61" s="79" t="s">
        <v>76</v>
      </c>
      <c r="C61" s="69" t="s">
        <v>9</v>
      </c>
      <c r="D61" s="104">
        <v>285.58999999999997</v>
      </c>
      <c r="E61" s="70">
        <v>0.26</v>
      </c>
      <c r="F61" s="71"/>
      <c r="G61" s="11"/>
      <c r="H61" s="78"/>
      <c r="I61" s="11"/>
      <c r="J61" s="10">
        <f t="shared" si="29"/>
        <v>0</v>
      </c>
      <c r="K61" s="29">
        <f t="shared" si="30"/>
        <v>0.26</v>
      </c>
      <c r="L61" s="9">
        <f t="shared" si="31"/>
        <v>74.25</v>
      </c>
      <c r="M61" s="9">
        <f t="shared" si="32"/>
        <v>0</v>
      </c>
      <c r="N61" s="9">
        <f t="shared" si="33"/>
        <v>0</v>
      </c>
      <c r="O61" s="80">
        <f t="shared" si="34"/>
        <v>74.25</v>
      </c>
    </row>
    <row r="62" spans="1:19" ht="25.5" x14ac:dyDescent="0.25">
      <c r="A62" s="67" t="s">
        <v>83</v>
      </c>
      <c r="B62" s="79" t="s">
        <v>145</v>
      </c>
      <c r="C62" s="69" t="s">
        <v>11</v>
      </c>
      <c r="D62" s="104">
        <v>33.689799999999998</v>
      </c>
      <c r="E62" s="70">
        <v>20.72</v>
      </c>
      <c r="F62" s="71"/>
      <c r="G62" s="11"/>
      <c r="H62" s="78"/>
      <c r="I62" s="11"/>
      <c r="J62" s="10">
        <f t="shared" si="28"/>
        <v>0</v>
      </c>
      <c r="K62" s="29">
        <f t="shared" si="25"/>
        <v>20.72</v>
      </c>
      <c r="L62" s="9">
        <f t="shared" si="21"/>
        <v>698.05</v>
      </c>
      <c r="M62" s="9">
        <f t="shared" si="22"/>
        <v>0</v>
      </c>
      <c r="N62" s="9">
        <f t="shared" si="26"/>
        <v>0</v>
      </c>
      <c r="O62" s="80">
        <f t="shared" si="27"/>
        <v>698.05</v>
      </c>
      <c r="Q62">
        <f>0.14*0.25</f>
        <v>3.5000000000000003E-2</v>
      </c>
      <c r="R62">
        <v>15.8</v>
      </c>
      <c r="S62">
        <f>R62*Q62</f>
        <v>0.55300000000000005</v>
      </c>
    </row>
    <row r="63" spans="1:19" x14ac:dyDescent="0.25">
      <c r="A63" s="67"/>
      <c r="B63" s="79"/>
      <c r="C63" s="69"/>
      <c r="D63" s="104"/>
      <c r="E63" s="70"/>
      <c r="F63" s="71"/>
      <c r="G63" s="75"/>
      <c r="H63" s="78"/>
      <c r="I63" s="11"/>
      <c r="J63" s="10"/>
      <c r="K63" s="29"/>
      <c r="L63" s="9"/>
      <c r="M63" s="9"/>
      <c r="N63" s="9"/>
      <c r="O63" s="80"/>
    </row>
    <row r="64" spans="1:19" x14ac:dyDescent="0.25">
      <c r="A64" s="82" t="s">
        <v>122</v>
      </c>
      <c r="B64" s="83" t="s">
        <v>89</v>
      </c>
      <c r="C64" s="84"/>
      <c r="D64" s="85"/>
      <c r="E64" s="85"/>
      <c r="F64" s="86"/>
      <c r="G64" s="33"/>
      <c r="H64" s="34">
        <v>42.63</v>
      </c>
      <c r="I64" s="30"/>
      <c r="J64" s="31"/>
      <c r="K64" s="31"/>
      <c r="L64" s="32">
        <f>SUM(L65:L67)</f>
        <v>537.66000000000008</v>
      </c>
      <c r="M64" s="32">
        <f>SUM(M65:M67)</f>
        <v>537.66000000000008</v>
      </c>
      <c r="N64" s="32">
        <f>SUM(N65:N67)</f>
        <v>537.66000000000008</v>
      </c>
      <c r="O64" s="32">
        <f>SUM(O65:O67)</f>
        <v>0</v>
      </c>
    </row>
    <row r="65" spans="1:15" ht="25.5" x14ac:dyDescent="0.25">
      <c r="A65" s="67" t="s">
        <v>123</v>
      </c>
      <c r="B65" s="79" t="s">
        <v>128</v>
      </c>
      <c r="C65" s="69" t="s">
        <v>11</v>
      </c>
      <c r="D65" s="104">
        <v>38.549900000000001</v>
      </c>
      <c r="E65" s="70">
        <v>3.9</v>
      </c>
      <c r="F65" s="71"/>
      <c r="G65" s="75"/>
      <c r="H65" s="78"/>
      <c r="I65" s="70">
        <v>3.9</v>
      </c>
      <c r="J65" s="10">
        <f t="shared" si="28"/>
        <v>3.9</v>
      </c>
      <c r="K65" s="29">
        <f t="shared" si="25"/>
        <v>0</v>
      </c>
      <c r="L65" s="9">
        <f t="shared" si="21"/>
        <v>150.34</v>
      </c>
      <c r="M65" s="9">
        <f t="shared" si="22"/>
        <v>150.34</v>
      </c>
      <c r="N65" s="9">
        <f t="shared" si="23"/>
        <v>150.34</v>
      </c>
      <c r="O65" s="80">
        <f t="shared" si="27"/>
        <v>0</v>
      </c>
    </row>
    <row r="66" spans="1:15" ht="25.5" x14ac:dyDescent="0.25">
      <c r="A66" s="67" t="s">
        <v>124</v>
      </c>
      <c r="B66" s="79" t="s">
        <v>91</v>
      </c>
      <c r="C66" s="69" t="s">
        <v>11</v>
      </c>
      <c r="D66" s="104">
        <v>28.9</v>
      </c>
      <c r="E66" s="70">
        <v>8.3000000000000007</v>
      </c>
      <c r="F66" s="71"/>
      <c r="G66" s="11"/>
      <c r="H66" s="78"/>
      <c r="I66" s="70">
        <v>8.3000000000000007</v>
      </c>
      <c r="J66" s="10">
        <f t="shared" si="28"/>
        <v>8.3000000000000007</v>
      </c>
      <c r="K66" s="29">
        <f t="shared" si="25"/>
        <v>0</v>
      </c>
      <c r="L66" s="9">
        <f t="shared" si="21"/>
        <v>239.87</v>
      </c>
      <c r="M66" s="9">
        <f t="shared" si="22"/>
        <v>239.87</v>
      </c>
      <c r="N66" s="9">
        <f t="shared" si="23"/>
        <v>239.87</v>
      </c>
      <c r="O66" s="80">
        <f t="shared" si="27"/>
        <v>0</v>
      </c>
    </row>
    <row r="67" spans="1:15" ht="25.5" x14ac:dyDescent="0.25">
      <c r="A67" s="67" t="s">
        <v>125</v>
      </c>
      <c r="B67" s="79" t="s">
        <v>127</v>
      </c>
      <c r="C67" s="69" t="s">
        <v>11</v>
      </c>
      <c r="D67" s="104">
        <v>37.808</v>
      </c>
      <c r="E67" s="70">
        <v>3.9</v>
      </c>
      <c r="F67" s="71"/>
      <c r="G67" s="75"/>
      <c r="H67" s="78"/>
      <c r="I67" s="70">
        <v>3.9</v>
      </c>
      <c r="J67" s="10">
        <f t="shared" si="28"/>
        <v>3.9</v>
      </c>
      <c r="K67" s="29">
        <f t="shared" si="25"/>
        <v>0</v>
      </c>
      <c r="L67" s="9">
        <f t="shared" si="21"/>
        <v>147.44999999999999</v>
      </c>
      <c r="M67" s="9">
        <f t="shared" si="22"/>
        <v>147.44999999999999</v>
      </c>
      <c r="N67" s="9">
        <f t="shared" si="23"/>
        <v>147.44999999999999</v>
      </c>
      <c r="O67" s="80">
        <f t="shared" si="27"/>
        <v>0</v>
      </c>
    </row>
    <row r="68" spans="1:15" x14ac:dyDescent="0.25">
      <c r="A68" s="67"/>
      <c r="B68" s="79"/>
      <c r="C68" s="69"/>
      <c r="D68" s="70"/>
      <c r="E68" s="70"/>
      <c r="F68" s="71"/>
      <c r="G68" s="20"/>
      <c r="H68" s="21"/>
      <c r="I68" s="11"/>
      <c r="J68" s="10"/>
      <c r="K68" s="29"/>
      <c r="L68" s="140">
        <f>SUM(L56,L64,L49)</f>
        <v>3477.8199999999997</v>
      </c>
      <c r="M68" s="140">
        <f t="shared" ref="M68:N68" si="35">SUM(M56,M64,M49)</f>
        <v>537.66000000000008</v>
      </c>
      <c r="N68" s="140">
        <f t="shared" si="35"/>
        <v>537.66000000000008</v>
      </c>
      <c r="O68" s="110"/>
    </row>
    <row r="69" spans="1:15" x14ac:dyDescent="0.25">
      <c r="A69" s="103" t="s">
        <v>203</v>
      </c>
      <c r="B69" s="102" t="s">
        <v>17</v>
      </c>
      <c r="C69" s="62"/>
      <c r="D69" s="63"/>
      <c r="E69" s="61"/>
      <c r="F69" s="64"/>
      <c r="G69" s="26"/>
      <c r="H69" s="27">
        <v>938.58</v>
      </c>
      <c r="I69" s="28"/>
      <c r="J69" s="29"/>
      <c r="K69" s="41"/>
      <c r="L69" s="24"/>
      <c r="M69" s="24"/>
      <c r="N69" s="24"/>
      <c r="O69" s="52">
        <f>O70</f>
        <v>0</v>
      </c>
    </row>
    <row r="70" spans="1:15" ht="51" x14ac:dyDescent="0.25">
      <c r="A70" s="67" t="s">
        <v>15</v>
      </c>
      <c r="B70" s="68" t="s">
        <v>92</v>
      </c>
      <c r="C70" s="69" t="s">
        <v>7</v>
      </c>
      <c r="D70" s="105">
        <v>45.83</v>
      </c>
      <c r="E70" s="74">
        <v>190.62</v>
      </c>
      <c r="F70" s="71"/>
      <c r="G70" s="11"/>
      <c r="H70" s="78"/>
      <c r="I70" s="11">
        <v>190.62</v>
      </c>
      <c r="J70" s="10">
        <f>G70+I70</f>
        <v>190.62</v>
      </c>
      <c r="K70" s="29">
        <f>E70-J70</f>
        <v>0</v>
      </c>
      <c r="L70" s="9">
        <f>ROUND(E70*D70,2)</f>
        <v>8736.11</v>
      </c>
      <c r="M70" s="9">
        <f>ROUND(I70*D70,2)</f>
        <v>8736.11</v>
      </c>
      <c r="N70" s="9">
        <f>ROUND(J70*D70,2)</f>
        <v>8736.11</v>
      </c>
      <c r="O70" s="77">
        <f>L70-N70</f>
        <v>0</v>
      </c>
    </row>
    <row r="71" spans="1:15" x14ac:dyDescent="0.25">
      <c r="A71" s="67"/>
      <c r="B71" s="68"/>
      <c r="C71" s="69"/>
      <c r="D71" s="105"/>
      <c r="E71" s="74"/>
      <c r="F71" s="71"/>
      <c r="G71" s="11"/>
      <c r="H71" s="78"/>
      <c r="I71" s="11"/>
      <c r="J71" s="10"/>
      <c r="K71" s="29"/>
      <c r="L71" s="140">
        <f>SUM(L70)</f>
        <v>8736.11</v>
      </c>
      <c r="M71" s="140">
        <f t="shared" ref="M71:N71" si="36">SUM(M70)</f>
        <v>8736.11</v>
      </c>
      <c r="N71" s="140">
        <f t="shared" si="36"/>
        <v>8736.11</v>
      </c>
      <c r="O71" s="77"/>
    </row>
    <row r="72" spans="1:15" x14ac:dyDescent="0.25">
      <c r="A72" s="103" t="s">
        <v>204</v>
      </c>
      <c r="B72" s="102" t="s">
        <v>42</v>
      </c>
      <c r="C72" s="62"/>
      <c r="D72" s="63"/>
      <c r="E72" s="61"/>
      <c r="F72" s="64"/>
      <c r="G72" s="26"/>
      <c r="H72" s="27">
        <v>36.479999999999997</v>
      </c>
      <c r="I72" s="28"/>
      <c r="J72" s="29"/>
      <c r="K72" s="81"/>
      <c r="L72" s="24"/>
      <c r="M72" s="24"/>
      <c r="N72" s="24"/>
      <c r="O72" s="73">
        <f>SUM(O73)</f>
        <v>513.36</v>
      </c>
    </row>
    <row r="73" spans="1:15" x14ac:dyDescent="0.25">
      <c r="A73" s="82" t="s">
        <v>205</v>
      </c>
      <c r="B73" s="83" t="s">
        <v>207</v>
      </c>
      <c r="C73" s="84"/>
      <c r="D73" s="85"/>
      <c r="E73" s="85"/>
      <c r="F73" s="86"/>
      <c r="G73" s="33"/>
      <c r="H73" s="34">
        <v>42.63</v>
      </c>
      <c r="I73" s="30"/>
      <c r="J73" s="31"/>
      <c r="K73" s="31"/>
      <c r="L73" s="32">
        <f>SUM(L74:L82)</f>
        <v>1001.5</v>
      </c>
      <c r="M73" s="32">
        <f>SUM(M74:M82)</f>
        <v>488.14</v>
      </c>
      <c r="N73" s="32">
        <f>SUM(N74:N82)</f>
        <v>488.14</v>
      </c>
      <c r="O73" s="32">
        <f>SUM(O74:O82)</f>
        <v>513.36</v>
      </c>
    </row>
    <row r="74" spans="1:15" ht="38.25" x14ac:dyDescent="0.25">
      <c r="A74" s="67" t="s">
        <v>206</v>
      </c>
      <c r="B74" s="115" t="s">
        <v>103</v>
      </c>
      <c r="C74" s="69" t="s">
        <v>69</v>
      </c>
      <c r="D74" s="104">
        <v>85.56</v>
      </c>
      <c r="E74" s="70">
        <v>6</v>
      </c>
      <c r="F74" s="71"/>
      <c r="G74" s="11"/>
      <c r="H74" s="21">
        <v>19.41</v>
      </c>
      <c r="I74" s="11">
        <v>0</v>
      </c>
      <c r="J74" s="10">
        <f>I74+G74</f>
        <v>0</v>
      </c>
      <c r="K74" s="29">
        <f t="shared" ref="K74:K82" si="37">E74-J74</f>
        <v>6</v>
      </c>
      <c r="L74" s="9">
        <f t="shared" ref="L74:L82" si="38">ROUND(E74*D74,2)</f>
        <v>513.36</v>
      </c>
      <c r="M74" s="9">
        <f t="shared" ref="M74:M82" si="39">ROUND(I74*D74,2)</f>
        <v>0</v>
      </c>
      <c r="N74" s="9">
        <f t="shared" ref="N74:N82" si="40">ROUND(J74*D74,2)</f>
        <v>0</v>
      </c>
      <c r="O74" s="77">
        <f t="shared" ref="O74:O82" si="41">L74-N74</f>
        <v>513.36</v>
      </c>
    </row>
    <row r="75" spans="1:15" x14ac:dyDescent="0.25">
      <c r="A75" s="67" t="s">
        <v>215</v>
      </c>
      <c r="B75" s="115" t="s">
        <v>208</v>
      </c>
      <c r="C75" s="69" t="s">
        <v>69</v>
      </c>
      <c r="D75" s="104">
        <v>14.42</v>
      </c>
      <c r="E75" s="70">
        <v>3</v>
      </c>
      <c r="F75" s="71"/>
      <c r="G75" s="11"/>
      <c r="H75" s="21">
        <v>17.43</v>
      </c>
      <c r="I75" s="11">
        <v>3</v>
      </c>
      <c r="J75" s="10">
        <f t="shared" ref="J75:J82" si="42">I75+G75</f>
        <v>3</v>
      </c>
      <c r="K75" s="29">
        <f t="shared" si="37"/>
        <v>0</v>
      </c>
      <c r="L75" s="9">
        <f t="shared" si="38"/>
        <v>43.26</v>
      </c>
      <c r="M75" s="9">
        <f t="shared" si="39"/>
        <v>43.26</v>
      </c>
      <c r="N75" s="9">
        <f t="shared" si="40"/>
        <v>43.26</v>
      </c>
      <c r="O75" s="77">
        <f t="shared" si="41"/>
        <v>0</v>
      </c>
    </row>
    <row r="76" spans="1:15" x14ac:dyDescent="0.25">
      <c r="A76" s="67" t="s">
        <v>216</v>
      </c>
      <c r="B76" s="115" t="s">
        <v>209</v>
      </c>
      <c r="C76" s="69" t="s">
        <v>69</v>
      </c>
      <c r="D76" s="104">
        <v>16.18</v>
      </c>
      <c r="E76" s="70">
        <v>3</v>
      </c>
      <c r="F76" s="71"/>
      <c r="G76" s="11"/>
      <c r="H76" s="21">
        <v>28.65</v>
      </c>
      <c r="I76" s="11">
        <v>3</v>
      </c>
      <c r="J76" s="10">
        <f t="shared" si="42"/>
        <v>3</v>
      </c>
      <c r="K76" s="29">
        <f t="shared" si="37"/>
        <v>0</v>
      </c>
      <c r="L76" s="9">
        <f t="shared" si="38"/>
        <v>48.54</v>
      </c>
      <c r="M76" s="9">
        <f t="shared" si="39"/>
        <v>48.54</v>
      </c>
      <c r="N76" s="9">
        <f t="shared" si="40"/>
        <v>48.54</v>
      </c>
      <c r="O76" s="77">
        <f t="shared" si="41"/>
        <v>0</v>
      </c>
    </row>
    <row r="77" spans="1:15" ht="38.25" x14ac:dyDescent="0.25">
      <c r="A77" s="67" t="s">
        <v>217</v>
      </c>
      <c r="B77" s="115" t="s">
        <v>104</v>
      </c>
      <c r="C77" s="69" t="s">
        <v>69</v>
      </c>
      <c r="D77" s="104">
        <v>15.49</v>
      </c>
      <c r="E77" s="70">
        <v>2</v>
      </c>
      <c r="F77" s="71"/>
      <c r="G77" s="11"/>
      <c r="H77" s="21">
        <v>45.38</v>
      </c>
      <c r="I77" s="11">
        <v>2</v>
      </c>
      <c r="J77" s="10">
        <f t="shared" si="42"/>
        <v>2</v>
      </c>
      <c r="K77" s="29">
        <f t="shared" si="37"/>
        <v>0</v>
      </c>
      <c r="L77" s="9">
        <f t="shared" si="38"/>
        <v>30.98</v>
      </c>
      <c r="M77" s="9">
        <f t="shared" si="39"/>
        <v>30.98</v>
      </c>
      <c r="N77" s="9">
        <f t="shared" si="40"/>
        <v>30.98</v>
      </c>
      <c r="O77" s="77">
        <f t="shared" si="41"/>
        <v>0</v>
      </c>
    </row>
    <row r="78" spans="1:15" ht="25.5" x14ac:dyDescent="0.25">
      <c r="A78" s="67" t="s">
        <v>218</v>
      </c>
      <c r="B78" s="115" t="s">
        <v>210</v>
      </c>
      <c r="C78" s="69" t="s">
        <v>69</v>
      </c>
      <c r="D78" s="104">
        <v>7.81</v>
      </c>
      <c r="E78" s="70">
        <v>11</v>
      </c>
      <c r="F78" s="71"/>
      <c r="G78" s="11"/>
      <c r="H78" s="78"/>
      <c r="I78" s="11">
        <v>11</v>
      </c>
      <c r="J78" s="10">
        <f t="shared" si="42"/>
        <v>11</v>
      </c>
      <c r="K78" s="29">
        <f t="shared" si="37"/>
        <v>0</v>
      </c>
      <c r="L78" s="9">
        <f t="shared" si="38"/>
        <v>85.91</v>
      </c>
      <c r="M78" s="9">
        <f t="shared" si="39"/>
        <v>85.91</v>
      </c>
      <c r="N78" s="9">
        <f t="shared" si="40"/>
        <v>85.91</v>
      </c>
      <c r="O78" s="77">
        <f t="shared" si="41"/>
        <v>0</v>
      </c>
    </row>
    <row r="79" spans="1:15" ht="25.5" x14ac:dyDescent="0.25">
      <c r="A79" s="67" t="s">
        <v>219</v>
      </c>
      <c r="B79" s="115" t="s">
        <v>211</v>
      </c>
      <c r="C79" s="69" t="s">
        <v>11</v>
      </c>
      <c r="D79" s="104">
        <v>5.35</v>
      </c>
      <c r="E79" s="70">
        <v>36.520000000000003</v>
      </c>
      <c r="F79" s="71"/>
      <c r="G79" s="11"/>
      <c r="H79" s="78"/>
      <c r="I79" s="11">
        <v>36.520000000000003</v>
      </c>
      <c r="J79" s="10">
        <f t="shared" si="42"/>
        <v>36.520000000000003</v>
      </c>
      <c r="K79" s="29">
        <f t="shared" si="37"/>
        <v>0</v>
      </c>
      <c r="L79" s="9">
        <f t="shared" si="38"/>
        <v>195.38</v>
      </c>
      <c r="M79" s="9">
        <f t="shared" si="39"/>
        <v>195.38</v>
      </c>
      <c r="N79" s="9">
        <f t="shared" si="40"/>
        <v>195.38</v>
      </c>
      <c r="O79" s="77">
        <f t="shared" si="41"/>
        <v>0</v>
      </c>
    </row>
    <row r="80" spans="1:15" ht="25.5" x14ac:dyDescent="0.25">
      <c r="A80" s="67" t="s">
        <v>220</v>
      </c>
      <c r="B80" s="115" t="s">
        <v>212</v>
      </c>
      <c r="C80" s="69" t="s">
        <v>69</v>
      </c>
      <c r="D80" s="104">
        <v>6.81</v>
      </c>
      <c r="E80" s="70">
        <v>6</v>
      </c>
      <c r="F80" s="71"/>
      <c r="G80" s="11"/>
      <c r="H80" s="21">
        <v>16.16</v>
      </c>
      <c r="I80" s="11">
        <v>6</v>
      </c>
      <c r="J80" s="10">
        <f t="shared" si="42"/>
        <v>6</v>
      </c>
      <c r="K80" s="29">
        <f t="shared" si="37"/>
        <v>0</v>
      </c>
      <c r="L80" s="9">
        <f t="shared" si="38"/>
        <v>40.86</v>
      </c>
      <c r="M80" s="9">
        <f t="shared" si="39"/>
        <v>40.86</v>
      </c>
      <c r="N80" s="9">
        <f t="shared" si="40"/>
        <v>40.86</v>
      </c>
      <c r="O80" s="77">
        <f t="shared" si="41"/>
        <v>0</v>
      </c>
    </row>
    <row r="81" spans="1:15" ht="25.5" x14ac:dyDescent="0.25">
      <c r="A81" s="67" t="s">
        <v>221</v>
      </c>
      <c r="B81" s="115" t="s">
        <v>139</v>
      </c>
      <c r="C81" s="69" t="s">
        <v>69</v>
      </c>
      <c r="D81" s="104">
        <v>3.61</v>
      </c>
      <c r="E81" s="70">
        <v>3</v>
      </c>
      <c r="F81" s="71"/>
      <c r="G81" s="11"/>
      <c r="H81" s="21"/>
      <c r="I81" s="11">
        <v>3</v>
      </c>
      <c r="J81" s="10">
        <f t="shared" si="42"/>
        <v>3</v>
      </c>
      <c r="K81" s="29">
        <f t="shared" si="37"/>
        <v>0</v>
      </c>
      <c r="L81" s="9">
        <f t="shared" si="38"/>
        <v>10.83</v>
      </c>
      <c r="M81" s="9">
        <f t="shared" si="39"/>
        <v>10.83</v>
      </c>
      <c r="N81" s="9">
        <f t="shared" si="40"/>
        <v>10.83</v>
      </c>
      <c r="O81" s="77">
        <f t="shared" si="41"/>
        <v>0</v>
      </c>
    </row>
    <row r="82" spans="1:15" ht="25.5" x14ac:dyDescent="0.25">
      <c r="A82" s="67" t="s">
        <v>222</v>
      </c>
      <c r="B82" s="115" t="s">
        <v>213</v>
      </c>
      <c r="C82" s="69" t="s">
        <v>69</v>
      </c>
      <c r="D82" s="104">
        <v>32.380000000000003</v>
      </c>
      <c r="E82" s="70">
        <v>1</v>
      </c>
      <c r="F82" s="71"/>
      <c r="G82" s="11"/>
      <c r="H82" s="21"/>
      <c r="I82" s="11">
        <v>1</v>
      </c>
      <c r="J82" s="10">
        <f t="shared" si="42"/>
        <v>1</v>
      </c>
      <c r="K82" s="29">
        <f t="shared" si="37"/>
        <v>0</v>
      </c>
      <c r="L82" s="9">
        <f t="shared" si="38"/>
        <v>32.380000000000003</v>
      </c>
      <c r="M82" s="9">
        <f t="shared" si="39"/>
        <v>32.380000000000003</v>
      </c>
      <c r="N82" s="9">
        <f t="shared" si="40"/>
        <v>32.380000000000003</v>
      </c>
      <c r="O82" s="77">
        <f t="shared" si="41"/>
        <v>0</v>
      </c>
    </row>
    <row r="83" spans="1:15" x14ac:dyDescent="0.25">
      <c r="A83" s="67"/>
      <c r="B83" s="68"/>
      <c r="C83" s="69"/>
      <c r="D83" s="104"/>
      <c r="E83" s="70"/>
      <c r="F83" s="71"/>
      <c r="G83" s="20"/>
      <c r="H83" s="21"/>
      <c r="I83" s="11"/>
      <c r="J83" s="10"/>
      <c r="K83" s="107"/>
      <c r="L83" s="140">
        <f>SUM(L73)</f>
        <v>1001.5</v>
      </c>
      <c r="M83" s="140">
        <f t="shared" ref="M83:N83" si="43">SUM(M73)</f>
        <v>488.14</v>
      </c>
      <c r="N83" s="140">
        <f t="shared" si="43"/>
        <v>488.14</v>
      </c>
      <c r="O83" s="77"/>
    </row>
    <row r="84" spans="1:15" x14ac:dyDescent="0.25">
      <c r="A84" s="103" t="s">
        <v>321</v>
      </c>
      <c r="B84" s="102" t="s">
        <v>94</v>
      </c>
      <c r="C84" s="62"/>
      <c r="D84" s="63"/>
      <c r="E84" s="61"/>
      <c r="F84" s="64"/>
      <c r="G84" s="26"/>
      <c r="H84" s="27">
        <v>36.479999999999997</v>
      </c>
      <c r="I84" s="28"/>
      <c r="J84" s="29"/>
      <c r="K84" s="81"/>
      <c r="L84" s="24"/>
      <c r="M84" s="24"/>
      <c r="N84" s="24"/>
      <c r="O84" s="73">
        <f>SUM(O85:O118)</f>
        <v>4796.7099999999991</v>
      </c>
    </row>
    <row r="85" spans="1:15" ht="25.5" x14ac:dyDescent="0.25">
      <c r="A85" s="67" t="s">
        <v>214</v>
      </c>
      <c r="B85" s="115" t="s">
        <v>240</v>
      </c>
      <c r="C85" s="113" t="s">
        <v>254</v>
      </c>
      <c r="D85" s="104">
        <v>135.52000000000001</v>
      </c>
      <c r="E85" s="114">
        <v>1</v>
      </c>
      <c r="F85" s="71"/>
      <c r="G85" s="11"/>
      <c r="H85" s="21"/>
      <c r="I85" s="114"/>
      <c r="J85" s="10">
        <f>SUM(G85,I85)</f>
        <v>0</v>
      </c>
      <c r="K85" s="112">
        <f t="shared" ref="K85:K118" si="44">E85-J85</f>
        <v>1</v>
      </c>
      <c r="L85" s="9">
        <f t="shared" ref="L85:L110" si="45">ROUND(E85*D85,2)</f>
        <v>135.52000000000001</v>
      </c>
      <c r="M85" s="9">
        <f t="shared" ref="M85:M110" si="46">ROUND(I85*D85,2)</f>
        <v>0</v>
      </c>
      <c r="N85" s="9">
        <f t="shared" ref="N85:N110" si="47">ROUND(J85*D85,2)</f>
        <v>0</v>
      </c>
      <c r="O85" s="77">
        <f t="shared" ref="O85:O149" si="48">L85-N85</f>
        <v>135.52000000000001</v>
      </c>
    </row>
    <row r="86" spans="1:15" ht="25.5" x14ac:dyDescent="0.25">
      <c r="A86" s="67" t="s">
        <v>223</v>
      </c>
      <c r="B86" s="115" t="s">
        <v>241</v>
      </c>
      <c r="C86" s="113" t="s">
        <v>254</v>
      </c>
      <c r="D86" s="104">
        <v>342.94</v>
      </c>
      <c r="E86" s="114">
        <v>1</v>
      </c>
      <c r="F86" s="71"/>
      <c r="G86" s="11"/>
      <c r="H86" s="21"/>
      <c r="I86" s="114"/>
      <c r="J86" s="10">
        <f t="shared" ref="J86:J110" si="49">SUM(G86,I86)</f>
        <v>0</v>
      </c>
      <c r="K86" s="112">
        <f t="shared" si="44"/>
        <v>1</v>
      </c>
      <c r="L86" s="9">
        <f t="shared" si="45"/>
        <v>342.94</v>
      </c>
      <c r="M86" s="9">
        <f t="shared" si="46"/>
        <v>0</v>
      </c>
      <c r="N86" s="9">
        <f t="shared" si="47"/>
        <v>0</v>
      </c>
      <c r="O86" s="77">
        <f t="shared" si="48"/>
        <v>342.94</v>
      </c>
    </row>
    <row r="87" spans="1:15" ht="38.25" x14ac:dyDescent="0.25">
      <c r="A87" s="67" t="s">
        <v>224</v>
      </c>
      <c r="B87" s="115" t="s">
        <v>99</v>
      </c>
      <c r="C87" s="113" t="s">
        <v>254</v>
      </c>
      <c r="D87" s="104">
        <v>40.119999999999997</v>
      </c>
      <c r="E87" s="114">
        <v>7</v>
      </c>
      <c r="F87" s="71"/>
      <c r="G87" s="11"/>
      <c r="H87" s="21"/>
      <c r="I87" s="114">
        <v>7</v>
      </c>
      <c r="J87" s="10">
        <f t="shared" si="49"/>
        <v>7</v>
      </c>
      <c r="K87" s="112">
        <f t="shared" si="44"/>
        <v>0</v>
      </c>
      <c r="L87" s="9">
        <f t="shared" si="45"/>
        <v>280.83999999999997</v>
      </c>
      <c r="M87" s="9">
        <f t="shared" si="46"/>
        <v>280.83999999999997</v>
      </c>
      <c r="N87" s="9">
        <f t="shared" si="47"/>
        <v>280.83999999999997</v>
      </c>
      <c r="O87" s="77">
        <f t="shared" si="48"/>
        <v>0</v>
      </c>
    </row>
    <row r="88" spans="1:15" ht="25.5" x14ac:dyDescent="0.25">
      <c r="A88" s="67" t="s">
        <v>225</v>
      </c>
      <c r="B88" s="115" t="s">
        <v>242</v>
      </c>
      <c r="C88" s="113" t="s">
        <v>255</v>
      </c>
      <c r="D88" s="104">
        <v>50.61</v>
      </c>
      <c r="E88" s="114">
        <v>1</v>
      </c>
      <c r="F88" s="71"/>
      <c r="G88" s="11"/>
      <c r="H88" s="21"/>
      <c r="I88" s="114">
        <v>1</v>
      </c>
      <c r="J88" s="10">
        <f t="shared" si="49"/>
        <v>1</v>
      </c>
      <c r="K88" s="112">
        <f t="shared" si="44"/>
        <v>0</v>
      </c>
      <c r="L88" s="9">
        <f t="shared" si="45"/>
        <v>50.61</v>
      </c>
      <c r="M88" s="9">
        <f t="shared" si="46"/>
        <v>50.61</v>
      </c>
      <c r="N88" s="9">
        <f t="shared" si="47"/>
        <v>50.61</v>
      </c>
      <c r="O88" s="77">
        <f t="shared" si="48"/>
        <v>0</v>
      </c>
    </row>
    <row r="89" spans="1:15" ht="38.25" x14ac:dyDescent="0.25">
      <c r="A89" s="67" t="s">
        <v>226</v>
      </c>
      <c r="B89" s="115" t="s">
        <v>243</v>
      </c>
      <c r="C89" s="113" t="s">
        <v>254</v>
      </c>
      <c r="D89" s="104">
        <v>17.399999999999999</v>
      </c>
      <c r="E89" s="114">
        <v>2</v>
      </c>
      <c r="F89" s="71"/>
      <c r="G89" s="11"/>
      <c r="H89" s="21"/>
      <c r="I89" s="114">
        <v>2</v>
      </c>
      <c r="J89" s="10">
        <f t="shared" si="49"/>
        <v>2</v>
      </c>
      <c r="K89" s="112">
        <f t="shared" si="44"/>
        <v>0</v>
      </c>
      <c r="L89" s="9">
        <f t="shared" si="45"/>
        <v>34.799999999999997</v>
      </c>
      <c r="M89" s="9">
        <f t="shared" si="46"/>
        <v>34.799999999999997</v>
      </c>
      <c r="N89" s="9">
        <f t="shared" si="47"/>
        <v>34.799999999999997</v>
      </c>
      <c r="O89" s="77">
        <f t="shared" si="48"/>
        <v>0</v>
      </c>
    </row>
    <row r="90" spans="1:15" ht="38.25" x14ac:dyDescent="0.25">
      <c r="A90" s="67" t="s">
        <v>227</v>
      </c>
      <c r="B90" s="115" t="s">
        <v>100</v>
      </c>
      <c r="C90" s="113" t="s">
        <v>254</v>
      </c>
      <c r="D90" s="104">
        <v>11.15</v>
      </c>
      <c r="E90" s="114">
        <v>5</v>
      </c>
      <c r="F90" s="71"/>
      <c r="G90" s="11"/>
      <c r="H90" s="21"/>
      <c r="I90" s="114">
        <v>5</v>
      </c>
      <c r="J90" s="10">
        <f t="shared" si="49"/>
        <v>5</v>
      </c>
      <c r="K90" s="112">
        <f t="shared" si="44"/>
        <v>0</v>
      </c>
      <c r="L90" s="9">
        <f t="shared" si="45"/>
        <v>55.75</v>
      </c>
      <c r="M90" s="9">
        <f t="shared" si="46"/>
        <v>55.75</v>
      </c>
      <c r="N90" s="9">
        <f t="shared" si="47"/>
        <v>55.75</v>
      </c>
      <c r="O90" s="77">
        <f t="shared" si="48"/>
        <v>0</v>
      </c>
    </row>
    <row r="91" spans="1:15" ht="38.25" x14ac:dyDescent="0.25">
      <c r="A91" s="67" t="s">
        <v>228</v>
      </c>
      <c r="B91" s="115" t="s">
        <v>244</v>
      </c>
      <c r="C91" s="113" t="s">
        <v>254</v>
      </c>
      <c r="D91" s="104">
        <v>24.81</v>
      </c>
      <c r="E91" s="114">
        <v>3</v>
      </c>
      <c r="F91" s="71"/>
      <c r="G91" s="11"/>
      <c r="H91" s="21"/>
      <c r="I91" s="114">
        <v>3</v>
      </c>
      <c r="J91" s="10">
        <f t="shared" si="49"/>
        <v>3</v>
      </c>
      <c r="K91" s="112">
        <f t="shared" si="44"/>
        <v>0</v>
      </c>
      <c r="L91" s="9">
        <f t="shared" si="45"/>
        <v>74.430000000000007</v>
      </c>
      <c r="M91" s="9">
        <f t="shared" si="46"/>
        <v>74.430000000000007</v>
      </c>
      <c r="N91" s="9">
        <f t="shared" si="47"/>
        <v>74.430000000000007</v>
      </c>
      <c r="O91" s="77">
        <f t="shared" si="48"/>
        <v>0</v>
      </c>
    </row>
    <row r="92" spans="1:15" ht="38.25" x14ac:dyDescent="0.25">
      <c r="A92" s="67" t="s">
        <v>229</v>
      </c>
      <c r="B92" s="115" t="s">
        <v>245</v>
      </c>
      <c r="C92" s="113" t="s">
        <v>254</v>
      </c>
      <c r="D92" s="104">
        <v>8.01</v>
      </c>
      <c r="E92" s="114">
        <v>1</v>
      </c>
      <c r="F92" s="71"/>
      <c r="G92" s="11"/>
      <c r="H92" s="21"/>
      <c r="I92" s="114">
        <v>1</v>
      </c>
      <c r="J92" s="10">
        <f t="shared" si="49"/>
        <v>1</v>
      </c>
      <c r="K92" s="112">
        <f t="shared" si="44"/>
        <v>0</v>
      </c>
      <c r="L92" s="9">
        <f t="shared" si="45"/>
        <v>8.01</v>
      </c>
      <c r="M92" s="9">
        <f t="shared" si="46"/>
        <v>8.01</v>
      </c>
      <c r="N92" s="9">
        <f t="shared" si="47"/>
        <v>8.01</v>
      </c>
      <c r="O92" s="77">
        <f t="shared" si="48"/>
        <v>0</v>
      </c>
    </row>
    <row r="93" spans="1:15" ht="38.25" x14ac:dyDescent="0.25">
      <c r="A93" s="67" t="s">
        <v>230</v>
      </c>
      <c r="B93" s="115" t="s">
        <v>101</v>
      </c>
      <c r="C93" s="113" t="s">
        <v>254</v>
      </c>
      <c r="D93" s="104">
        <v>13.61</v>
      </c>
      <c r="E93" s="114">
        <v>3</v>
      </c>
      <c r="F93" s="71"/>
      <c r="G93" s="11"/>
      <c r="H93" s="21"/>
      <c r="I93" s="114">
        <v>3</v>
      </c>
      <c r="J93" s="10">
        <f t="shared" si="49"/>
        <v>3</v>
      </c>
      <c r="K93" s="112">
        <f t="shared" si="44"/>
        <v>0</v>
      </c>
      <c r="L93" s="9">
        <f t="shared" si="45"/>
        <v>40.83</v>
      </c>
      <c r="M93" s="9">
        <f t="shared" si="46"/>
        <v>40.83</v>
      </c>
      <c r="N93" s="9">
        <f t="shared" si="47"/>
        <v>40.83</v>
      </c>
      <c r="O93" s="77">
        <f t="shared" si="48"/>
        <v>0</v>
      </c>
    </row>
    <row r="94" spans="1:15" ht="38.25" x14ac:dyDescent="0.25">
      <c r="A94" s="67" t="s">
        <v>231</v>
      </c>
      <c r="B94" s="115" t="s">
        <v>246</v>
      </c>
      <c r="C94" s="113" t="s">
        <v>254</v>
      </c>
      <c r="D94" s="104">
        <v>26</v>
      </c>
      <c r="E94" s="114">
        <v>3</v>
      </c>
      <c r="F94" s="71"/>
      <c r="G94" s="11"/>
      <c r="H94" s="21"/>
      <c r="I94" s="114">
        <v>3</v>
      </c>
      <c r="J94" s="10">
        <f t="shared" si="49"/>
        <v>3</v>
      </c>
      <c r="K94" s="112">
        <f t="shared" si="44"/>
        <v>0</v>
      </c>
      <c r="L94" s="9">
        <f t="shared" si="45"/>
        <v>78</v>
      </c>
      <c r="M94" s="9">
        <f t="shared" si="46"/>
        <v>78</v>
      </c>
      <c r="N94" s="9">
        <f t="shared" si="47"/>
        <v>78</v>
      </c>
      <c r="O94" s="77">
        <f t="shared" si="48"/>
        <v>0</v>
      </c>
    </row>
    <row r="95" spans="1:15" x14ac:dyDescent="0.25">
      <c r="A95" s="67" t="s">
        <v>232</v>
      </c>
      <c r="B95" s="115" t="s">
        <v>247</v>
      </c>
      <c r="C95" s="113" t="s">
        <v>255</v>
      </c>
      <c r="D95" s="104">
        <v>11.46</v>
      </c>
      <c r="E95" s="114">
        <v>5</v>
      </c>
      <c r="F95" s="71"/>
      <c r="G95" s="11"/>
      <c r="H95" s="21"/>
      <c r="I95" s="114">
        <v>5</v>
      </c>
      <c r="J95" s="10">
        <f t="shared" si="49"/>
        <v>5</v>
      </c>
      <c r="K95" s="112">
        <f t="shared" si="44"/>
        <v>0</v>
      </c>
      <c r="L95" s="9">
        <f t="shared" si="45"/>
        <v>57.3</v>
      </c>
      <c r="M95" s="9">
        <f t="shared" si="46"/>
        <v>57.3</v>
      </c>
      <c r="N95" s="9">
        <f t="shared" si="47"/>
        <v>57.3</v>
      </c>
      <c r="O95" s="77">
        <f t="shared" si="48"/>
        <v>0</v>
      </c>
    </row>
    <row r="96" spans="1:15" ht="38.25" x14ac:dyDescent="0.25">
      <c r="A96" s="67" t="s">
        <v>233</v>
      </c>
      <c r="B96" s="115" t="s">
        <v>248</v>
      </c>
      <c r="C96" s="113" t="s">
        <v>254</v>
      </c>
      <c r="D96" s="104">
        <v>46.19</v>
      </c>
      <c r="E96" s="114">
        <v>3</v>
      </c>
      <c r="F96" s="71"/>
      <c r="G96" s="11"/>
      <c r="H96" s="21"/>
      <c r="I96" s="114">
        <v>3</v>
      </c>
      <c r="J96" s="10">
        <f t="shared" si="49"/>
        <v>3</v>
      </c>
      <c r="K96" s="112">
        <f t="shared" si="44"/>
        <v>0</v>
      </c>
      <c r="L96" s="9">
        <f t="shared" si="45"/>
        <v>138.57</v>
      </c>
      <c r="M96" s="9">
        <f t="shared" si="46"/>
        <v>138.57</v>
      </c>
      <c r="N96" s="9">
        <f t="shared" si="47"/>
        <v>138.57</v>
      </c>
      <c r="O96" s="77">
        <f t="shared" si="48"/>
        <v>0</v>
      </c>
    </row>
    <row r="97" spans="1:15" ht="38.25" x14ac:dyDescent="0.25">
      <c r="A97" s="67" t="s">
        <v>234</v>
      </c>
      <c r="B97" s="115" t="s">
        <v>249</v>
      </c>
      <c r="C97" s="113" t="s">
        <v>254</v>
      </c>
      <c r="D97" s="104">
        <v>17</v>
      </c>
      <c r="E97" s="114">
        <v>1</v>
      </c>
      <c r="F97" s="71"/>
      <c r="G97" s="11"/>
      <c r="H97" s="21"/>
      <c r="I97" s="114">
        <v>1</v>
      </c>
      <c r="J97" s="10">
        <f t="shared" si="49"/>
        <v>1</v>
      </c>
      <c r="K97" s="112">
        <f t="shared" si="44"/>
        <v>0</v>
      </c>
      <c r="L97" s="9">
        <f t="shared" si="45"/>
        <v>17</v>
      </c>
      <c r="M97" s="9">
        <f t="shared" si="46"/>
        <v>17</v>
      </c>
      <c r="N97" s="9">
        <f t="shared" si="47"/>
        <v>17</v>
      </c>
      <c r="O97" s="77">
        <f t="shared" si="48"/>
        <v>0</v>
      </c>
    </row>
    <row r="98" spans="1:15" x14ac:dyDescent="0.25">
      <c r="A98" s="67" t="s">
        <v>235</v>
      </c>
      <c r="B98" s="115" t="s">
        <v>250</v>
      </c>
      <c r="C98" s="113" t="s">
        <v>255</v>
      </c>
      <c r="D98" s="104">
        <v>46.3</v>
      </c>
      <c r="E98" s="114">
        <v>5</v>
      </c>
      <c r="F98" s="71"/>
      <c r="G98" s="11"/>
      <c r="H98" s="21"/>
      <c r="I98" s="114">
        <v>5</v>
      </c>
      <c r="J98" s="10">
        <f t="shared" si="49"/>
        <v>5</v>
      </c>
      <c r="K98" s="112">
        <f t="shared" si="44"/>
        <v>0</v>
      </c>
      <c r="L98" s="9">
        <f t="shared" si="45"/>
        <v>231.5</v>
      </c>
      <c r="M98" s="9">
        <f t="shared" si="46"/>
        <v>231.5</v>
      </c>
      <c r="N98" s="9">
        <f t="shared" si="47"/>
        <v>231.5</v>
      </c>
      <c r="O98" s="77">
        <f t="shared" si="48"/>
        <v>0</v>
      </c>
    </row>
    <row r="99" spans="1:15" ht="25.5" x14ac:dyDescent="0.25">
      <c r="A99" s="67" t="s">
        <v>236</v>
      </c>
      <c r="B99" s="115" t="s">
        <v>251</v>
      </c>
      <c r="C99" s="113" t="s">
        <v>255</v>
      </c>
      <c r="D99" s="104">
        <v>22.29</v>
      </c>
      <c r="E99" s="114">
        <v>1</v>
      </c>
      <c r="F99" s="71"/>
      <c r="G99" s="11"/>
      <c r="H99" s="21"/>
      <c r="I99" s="114">
        <v>1</v>
      </c>
      <c r="J99" s="10">
        <f t="shared" si="49"/>
        <v>1</v>
      </c>
      <c r="K99" s="112">
        <f t="shared" si="44"/>
        <v>0</v>
      </c>
      <c r="L99" s="9">
        <f t="shared" si="45"/>
        <v>22.29</v>
      </c>
      <c r="M99" s="9">
        <f t="shared" si="46"/>
        <v>22.29</v>
      </c>
      <c r="N99" s="9">
        <f t="shared" si="47"/>
        <v>22.29</v>
      </c>
      <c r="O99" s="77">
        <f t="shared" si="48"/>
        <v>0</v>
      </c>
    </row>
    <row r="100" spans="1:15" ht="38.25" x14ac:dyDescent="0.25">
      <c r="A100" s="67" t="s">
        <v>237</v>
      </c>
      <c r="B100" s="115" t="s">
        <v>102</v>
      </c>
      <c r="C100" s="113" t="s">
        <v>256</v>
      </c>
      <c r="D100" s="104">
        <v>18.849900000000002</v>
      </c>
      <c r="E100" s="114">
        <v>6.1</v>
      </c>
      <c r="F100" s="71"/>
      <c r="G100" s="11"/>
      <c r="H100" s="21"/>
      <c r="I100" s="114">
        <v>6.1</v>
      </c>
      <c r="J100" s="10">
        <f t="shared" si="49"/>
        <v>6.1</v>
      </c>
      <c r="K100" s="112">
        <f t="shared" si="44"/>
        <v>0</v>
      </c>
      <c r="L100" s="9">
        <f t="shared" si="45"/>
        <v>114.98</v>
      </c>
      <c r="M100" s="9">
        <f t="shared" si="46"/>
        <v>114.98</v>
      </c>
      <c r="N100" s="9">
        <f t="shared" si="47"/>
        <v>114.98</v>
      </c>
      <c r="O100" s="77">
        <f t="shared" si="48"/>
        <v>0</v>
      </c>
    </row>
    <row r="101" spans="1:15" ht="38.25" x14ac:dyDescent="0.25">
      <c r="A101" s="67" t="s">
        <v>238</v>
      </c>
      <c r="B101" s="115" t="s">
        <v>252</v>
      </c>
      <c r="C101" s="113" t="s">
        <v>256</v>
      </c>
      <c r="D101" s="104">
        <v>23.7897</v>
      </c>
      <c r="E101" s="114">
        <v>23.25</v>
      </c>
      <c r="F101" s="71"/>
      <c r="G101" s="11"/>
      <c r="H101" s="21"/>
      <c r="I101" s="114">
        <v>23.25</v>
      </c>
      <c r="J101" s="10">
        <f t="shared" si="49"/>
        <v>23.25</v>
      </c>
      <c r="K101" s="112">
        <f t="shared" si="44"/>
        <v>0</v>
      </c>
      <c r="L101" s="9">
        <f t="shared" si="45"/>
        <v>553.11</v>
      </c>
      <c r="M101" s="9">
        <f t="shared" si="46"/>
        <v>553.11</v>
      </c>
      <c r="N101" s="9">
        <f t="shared" si="47"/>
        <v>553.11</v>
      </c>
      <c r="O101" s="77">
        <f t="shared" si="48"/>
        <v>0</v>
      </c>
    </row>
    <row r="102" spans="1:15" ht="38.25" x14ac:dyDescent="0.25">
      <c r="A102" s="67" t="s">
        <v>239</v>
      </c>
      <c r="B102" s="115" t="s">
        <v>253</v>
      </c>
      <c r="C102" s="113" t="s">
        <v>256</v>
      </c>
      <c r="D102" s="104">
        <v>35.359699999999997</v>
      </c>
      <c r="E102" s="114">
        <v>19.36</v>
      </c>
      <c r="F102" s="71"/>
      <c r="G102" s="11"/>
      <c r="H102" s="21"/>
      <c r="I102" s="114">
        <v>19.36</v>
      </c>
      <c r="J102" s="10">
        <f t="shared" si="49"/>
        <v>19.36</v>
      </c>
      <c r="K102" s="112">
        <f t="shared" si="44"/>
        <v>0</v>
      </c>
      <c r="L102" s="9">
        <f t="shared" si="45"/>
        <v>684.56</v>
      </c>
      <c r="M102" s="9">
        <f t="shared" si="46"/>
        <v>684.56</v>
      </c>
      <c r="N102" s="9">
        <f t="shared" si="47"/>
        <v>684.56</v>
      </c>
      <c r="O102" s="77">
        <f t="shared" si="48"/>
        <v>0</v>
      </c>
    </row>
    <row r="103" spans="1:15" x14ac:dyDescent="0.25">
      <c r="A103" s="67"/>
      <c r="B103" s="115"/>
      <c r="C103" s="113"/>
      <c r="D103" s="104"/>
      <c r="E103" s="114"/>
      <c r="F103" s="71"/>
      <c r="G103" s="11"/>
      <c r="H103" s="21"/>
      <c r="I103" s="11"/>
      <c r="J103" s="10"/>
      <c r="K103" s="112"/>
      <c r="L103" s="9"/>
      <c r="M103" s="9"/>
      <c r="N103" s="9"/>
      <c r="O103" s="77"/>
    </row>
    <row r="104" spans="1:15" x14ac:dyDescent="0.25">
      <c r="A104" s="82" t="s">
        <v>257</v>
      </c>
      <c r="B104" s="83" t="s">
        <v>142</v>
      </c>
      <c r="C104" s="84"/>
      <c r="D104" s="85"/>
      <c r="E104" s="85"/>
      <c r="F104" s="86"/>
      <c r="G104" s="33"/>
      <c r="H104" s="34">
        <v>42.63</v>
      </c>
      <c r="I104" s="30"/>
      <c r="J104" s="31"/>
      <c r="K104" s="31"/>
      <c r="L104" s="32">
        <f>SUM(L105:L110)</f>
        <v>255.08</v>
      </c>
      <c r="M104" s="32">
        <f t="shared" ref="M104:N104" si="50">SUM(M105:M110)</f>
        <v>0</v>
      </c>
      <c r="N104" s="32">
        <f t="shared" si="50"/>
        <v>0</v>
      </c>
      <c r="O104" s="32"/>
    </row>
    <row r="105" spans="1:15" ht="38.25" x14ac:dyDescent="0.25">
      <c r="A105" s="67" t="s">
        <v>258</v>
      </c>
      <c r="B105" s="115" t="s">
        <v>259</v>
      </c>
      <c r="C105" s="113" t="s">
        <v>254</v>
      </c>
      <c r="D105" s="104">
        <v>8.23</v>
      </c>
      <c r="E105" s="114">
        <v>1</v>
      </c>
      <c r="F105" s="128"/>
      <c r="G105" s="129"/>
      <c r="H105" s="130"/>
      <c r="I105" s="131"/>
      <c r="J105" s="10">
        <f t="shared" si="49"/>
        <v>0</v>
      </c>
      <c r="K105" s="112">
        <f t="shared" si="44"/>
        <v>1</v>
      </c>
      <c r="L105" s="9">
        <f t="shared" si="45"/>
        <v>8.23</v>
      </c>
      <c r="M105" s="9">
        <f t="shared" si="46"/>
        <v>0</v>
      </c>
      <c r="N105" s="9">
        <f t="shared" si="47"/>
        <v>0</v>
      </c>
      <c r="O105" s="77">
        <f t="shared" si="48"/>
        <v>8.23</v>
      </c>
    </row>
    <row r="106" spans="1:15" ht="38.25" x14ac:dyDescent="0.25">
      <c r="A106" s="67" t="s">
        <v>264</v>
      </c>
      <c r="B106" s="115" t="s">
        <v>260</v>
      </c>
      <c r="C106" s="113" t="s">
        <v>256</v>
      </c>
      <c r="D106" s="104">
        <v>11.03</v>
      </c>
      <c r="E106" s="135">
        <v>6.36</v>
      </c>
      <c r="F106" s="128"/>
      <c r="G106" s="129"/>
      <c r="H106" s="130"/>
      <c r="I106" s="135"/>
      <c r="J106" s="10">
        <f t="shared" si="49"/>
        <v>0</v>
      </c>
      <c r="K106" s="112">
        <f t="shared" si="44"/>
        <v>6.36</v>
      </c>
      <c r="L106" s="9">
        <f t="shared" si="45"/>
        <v>70.150000000000006</v>
      </c>
      <c r="M106" s="9">
        <f t="shared" si="46"/>
        <v>0</v>
      </c>
      <c r="N106" s="9">
        <f t="shared" si="47"/>
        <v>0</v>
      </c>
      <c r="O106" s="77">
        <f t="shared" si="48"/>
        <v>70.150000000000006</v>
      </c>
    </row>
    <row r="107" spans="1:15" ht="38.25" x14ac:dyDescent="0.25">
      <c r="A107" s="67" t="s">
        <v>265</v>
      </c>
      <c r="B107" s="115" t="s">
        <v>246</v>
      </c>
      <c r="C107" s="113" t="s">
        <v>254</v>
      </c>
      <c r="D107" s="104">
        <v>26</v>
      </c>
      <c r="E107" s="114">
        <v>1</v>
      </c>
      <c r="F107" s="128"/>
      <c r="G107" s="129"/>
      <c r="H107" s="130"/>
      <c r="I107" s="114"/>
      <c r="J107" s="10">
        <f t="shared" si="49"/>
        <v>0</v>
      </c>
      <c r="K107" s="112">
        <f t="shared" si="44"/>
        <v>1</v>
      </c>
      <c r="L107" s="9">
        <f t="shared" si="45"/>
        <v>26</v>
      </c>
      <c r="M107" s="9">
        <f t="shared" si="46"/>
        <v>0</v>
      </c>
      <c r="N107" s="9">
        <f t="shared" si="47"/>
        <v>0</v>
      </c>
      <c r="O107" s="77">
        <f t="shared" si="48"/>
        <v>26</v>
      </c>
    </row>
    <row r="108" spans="1:15" ht="38.25" x14ac:dyDescent="0.25">
      <c r="A108" s="67" t="s">
        <v>266</v>
      </c>
      <c r="B108" s="115" t="s">
        <v>261</v>
      </c>
      <c r="C108" s="113" t="s">
        <v>256</v>
      </c>
      <c r="D108" s="104">
        <v>20.178799999999999</v>
      </c>
      <c r="E108" s="135">
        <v>5.98</v>
      </c>
      <c r="F108" s="128"/>
      <c r="G108" s="129"/>
      <c r="H108" s="130"/>
      <c r="I108" s="135"/>
      <c r="J108" s="10">
        <f t="shared" si="49"/>
        <v>0</v>
      </c>
      <c r="K108" s="112">
        <f t="shared" si="44"/>
        <v>5.98</v>
      </c>
      <c r="L108" s="9">
        <f t="shared" si="45"/>
        <v>120.67</v>
      </c>
      <c r="M108" s="9">
        <f t="shared" si="46"/>
        <v>0</v>
      </c>
      <c r="N108" s="9">
        <f t="shared" si="47"/>
        <v>0</v>
      </c>
      <c r="O108" s="77">
        <f t="shared" si="48"/>
        <v>120.67</v>
      </c>
    </row>
    <row r="109" spans="1:15" x14ac:dyDescent="0.25">
      <c r="A109" s="67" t="s">
        <v>267</v>
      </c>
      <c r="B109" s="115" t="s">
        <v>262</v>
      </c>
      <c r="C109" s="113" t="s">
        <v>255</v>
      </c>
      <c r="D109" s="104">
        <v>11.8</v>
      </c>
      <c r="E109" s="114">
        <v>1</v>
      </c>
      <c r="F109" s="128"/>
      <c r="G109" s="129"/>
      <c r="H109" s="130"/>
      <c r="I109" s="114"/>
      <c r="J109" s="10">
        <f t="shared" si="49"/>
        <v>0</v>
      </c>
      <c r="K109" s="112">
        <f t="shared" si="44"/>
        <v>1</v>
      </c>
      <c r="L109" s="9">
        <f t="shared" si="45"/>
        <v>11.8</v>
      </c>
      <c r="M109" s="9">
        <f t="shared" si="46"/>
        <v>0</v>
      </c>
      <c r="N109" s="9">
        <f t="shared" si="47"/>
        <v>0</v>
      </c>
      <c r="O109" s="77">
        <f t="shared" si="48"/>
        <v>11.8</v>
      </c>
    </row>
    <row r="110" spans="1:15" x14ac:dyDescent="0.25">
      <c r="A110" s="67" t="s">
        <v>268</v>
      </c>
      <c r="B110" s="115" t="s">
        <v>263</v>
      </c>
      <c r="C110" s="113" t="s">
        <v>255</v>
      </c>
      <c r="D110" s="104">
        <v>18.23</v>
      </c>
      <c r="E110" s="114">
        <v>1</v>
      </c>
      <c r="F110" s="128"/>
      <c r="G110" s="129"/>
      <c r="H110" s="130"/>
      <c r="I110" s="114"/>
      <c r="J110" s="10">
        <f t="shared" si="49"/>
        <v>0</v>
      </c>
      <c r="K110" s="112">
        <f t="shared" si="44"/>
        <v>1</v>
      </c>
      <c r="L110" s="9">
        <f t="shared" si="45"/>
        <v>18.23</v>
      </c>
      <c r="M110" s="9">
        <f t="shared" si="46"/>
        <v>0</v>
      </c>
      <c r="N110" s="9">
        <f t="shared" si="47"/>
        <v>0</v>
      </c>
      <c r="O110" s="77">
        <f t="shared" si="48"/>
        <v>18.23</v>
      </c>
    </row>
    <row r="111" spans="1:15" x14ac:dyDescent="0.25">
      <c r="A111" s="67"/>
      <c r="B111" s="115"/>
      <c r="C111" s="113"/>
      <c r="D111" s="104"/>
      <c r="E111" s="114"/>
      <c r="F111" s="128"/>
      <c r="G111" s="129"/>
      <c r="H111" s="130"/>
      <c r="I111" s="131"/>
      <c r="J111" s="10"/>
      <c r="K111" s="112"/>
      <c r="L111" s="9"/>
      <c r="M111" s="9"/>
      <c r="N111" s="9"/>
      <c r="O111" s="77"/>
    </row>
    <row r="112" spans="1:15" x14ac:dyDescent="0.25">
      <c r="A112" s="82" t="s">
        <v>269</v>
      </c>
      <c r="B112" s="83" t="s">
        <v>143</v>
      </c>
      <c r="C112" s="84"/>
      <c r="D112" s="85"/>
      <c r="E112" s="132"/>
      <c r="F112" s="86"/>
      <c r="G112" s="33"/>
      <c r="H112" s="34">
        <v>42.63</v>
      </c>
      <c r="I112" s="30"/>
      <c r="J112" s="31"/>
      <c r="K112" s="31"/>
      <c r="L112" s="32">
        <f>SUM(L113:L118)</f>
        <v>4063.1699999999996</v>
      </c>
      <c r="M112" s="32">
        <f t="shared" ref="M112:N112" si="51">SUM(M113:M118)</f>
        <v>0</v>
      </c>
      <c r="N112" s="32">
        <f t="shared" si="51"/>
        <v>0</v>
      </c>
      <c r="O112" s="32"/>
    </row>
    <row r="113" spans="1:15" ht="38.25" x14ac:dyDescent="0.25">
      <c r="A113" s="67" t="s">
        <v>270</v>
      </c>
      <c r="B113" s="115" t="s">
        <v>144</v>
      </c>
      <c r="C113" s="113" t="s">
        <v>254</v>
      </c>
      <c r="D113" s="104">
        <v>418</v>
      </c>
      <c r="E113" s="114">
        <v>3</v>
      </c>
      <c r="F113" s="128"/>
      <c r="G113" s="129"/>
      <c r="H113" s="130"/>
      <c r="I113" s="131"/>
      <c r="J113" s="10">
        <f t="shared" ref="J113:J118" si="52">SUM(G113,I113)</f>
        <v>0</v>
      </c>
      <c r="K113" s="112">
        <f t="shared" si="44"/>
        <v>3</v>
      </c>
      <c r="L113" s="9">
        <f t="shared" ref="L113:L118" si="53">ROUND(E113*D113,2)</f>
        <v>1254</v>
      </c>
      <c r="M113" s="9">
        <f t="shared" ref="M113:M118" si="54">ROUND(I113*D113,2)</f>
        <v>0</v>
      </c>
      <c r="N113" s="9">
        <f t="shared" ref="N113:N118" si="55">ROUND(J113*D113,2)</f>
        <v>0</v>
      </c>
      <c r="O113" s="77">
        <f t="shared" si="48"/>
        <v>1254</v>
      </c>
    </row>
    <row r="114" spans="1:15" ht="51" x14ac:dyDescent="0.25">
      <c r="A114" s="67" t="s">
        <v>276</v>
      </c>
      <c r="B114" s="115" t="s">
        <v>271</v>
      </c>
      <c r="C114" s="113" t="s">
        <v>254</v>
      </c>
      <c r="D114" s="104">
        <v>331.84</v>
      </c>
      <c r="E114" s="114">
        <v>3</v>
      </c>
      <c r="F114" s="128"/>
      <c r="G114" s="129"/>
      <c r="H114" s="130"/>
      <c r="I114" s="131"/>
      <c r="J114" s="10">
        <f t="shared" si="52"/>
        <v>0</v>
      </c>
      <c r="K114" s="112">
        <f t="shared" si="44"/>
        <v>3</v>
      </c>
      <c r="L114" s="9">
        <f t="shared" si="53"/>
        <v>995.52</v>
      </c>
      <c r="M114" s="9">
        <f t="shared" si="54"/>
        <v>0</v>
      </c>
      <c r="N114" s="9">
        <f t="shared" si="55"/>
        <v>0</v>
      </c>
      <c r="O114" s="77">
        <f t="shared" si="48"/>
        <v>995.52</v>
      </c>
    </row>
    <row r="115" spans="1:15" x14ac:dyDescent="0.25">
      <c r="A115" s="67" t="s">
        <v>277</v>
      </c>
      <c r="B115" s="115" t="s">
        <v>272</v>
      </c>
      <c r="C115" s="113" t="s">
        <v>7</v>
      </c>
      <c r="D115" s="104">
        <v>556.327</v>
      </c>
      <c r="E115" s="114">
        <v>1.51</v>
      </c>
      <c r="F115" s="128"/>
      <c r="G115" s="129"/>
      <c r="H115" s="130"/>
      <c r="I115" s="131"/>
      <c r="J115" s="10">
        <f t="shared" si="52"/>
        <v>0</v>
      </c>
      <c r="K115" s="112">
        <f t="shared" si="44"/>
        <v>1.51</v>
      </c>
      <c r="L115" s="9">
        <f t="shared" si="53"/>
        <v>840.05</v>
      </c>
      <c r="M115" s="9">
        <f t="shared" si="54"/>
        <v>0</v>
      </c>
      <c r="N115" s="9">
        <f t="shared" si="55"/>
        <v>0</v>
      </c>
      <c r="O115" s="77">
        <f t="shared" si="48"/>
        <v>840.05</v>
      </c>
    </row>
    <row r="116" spans="1:15" ht="38.25" x14ac:dyDescent="0.25">
      <c r="A116" s="67" t="s">
        <v>278</v>
      </c>
      <c r="B116" s="115" t="s">
        <v>273</v>
      </c>
      <c r="C116" s="113" t="s">
        <v>254</v>
      </c>
      <c r="D116" s="104">
        <v>343.85</v>
      </c>
      <c r="E116" s="114">
        <v>1</v>
      </c>
      <c r="F116" s="128"/>
      <c r="G116" s="129"/>
      <c r="H116" s="130"/>
      <c r="I116" s="131"/>
      <c r="J116" s="10">
        <f t="shared" si="52"/>
        <v>0</v>
      </c>
      <c r="K116" s="112">
        <f t="shared" si="44"/>
        <v>1</v>
      </c>
      <c r="L116" s="9">
        <f t="shared" si="53"/>
        <v>343.85</v>
      </c>
      <c r="M116" s="9">
        <f t="shared" si="54"/>
        <v>0</v>
      </c>
      <c r="N116" s="9">
        <f t="shared" si="55"/>
        <v>0</v>
      </c>
      <c r="O116" s="77">
        <f t="shared" si="48"/>
        <v>343.85</v>
      </c>
    </row>
    <row r="117" spans="1:15" ht="25.5" x14ac:dyDescent="0.25">
      <c r="A117" s="67" t="s">
        <v>279</v>
      </c>
      <c r="B117" s="115" t="s">
        <v>274</v>
      </c>
      <c r="C117" s="113" t="s">
        <v>254</v>
      </c>
      <c r="D117" s="104">
        <v>93.19</v>
      </c>
      <c r="E117" s="114">
        <v>1</v>
      </c>
      <c r="F117" s="128"/>
      <c r="G117" s="129"/>
      <c r="H117" s="130"/>
      <c r="I117" s="131"/>
      <c r="J117" s="10">
        <f t="shared" si="52"/>
        <v>0</v>
      </c>
      <c r="K117" s="112">
        <f t="shared" si="44"/>
        <v>1</v>
      </c>
      <c r="L117" s="9">
        <f t="shared" si="53"/>
        <v>93.19</v>
      </c>
      <c r="M117" s="9">
        <f t="shared" si="54"/>
        <v>0</v>
      </c>
      <c r="N117" s="9">
        <f t="shared" si="55"/>
        <v>0</v>
      </c>
      <c r="O117" s="77">
        <f t="shared" si="48"/>
        <v>93.19</v>
      </c>
    </row>
    <row r="118" spans="1:15" ht="25.5" x14ac:dyDescent="0.25">
      <c r="A118" s="67" t="s">
        <v>280</v>
      </c>
      <c r="B118" s="115" t="s">
        <v>275</v>
      </c>
      <c r="C118" s="113" t="s">
        <v>254</v>
      </c>
      <c r="D118" s="104">
        <v>268.27999999999997</v>
      </c>
      <c r="E118" s="114">
        <v>2</v>
      </c>
      <c r="F118" s="128"/>
      <c r="G118" s="129"/>
      <c r="H118" s="130"/>
      <c r="I118" s="131"/>
      <c r="J118" s="10">
        <f t="shared" si="52"/>
        <v>0</v>
      </c>
      <c r="K118" s="112">
        <f t="shared" si="44"/>
        <v>2</v>
      </c>
      <c r="L118" s="9">
        <f t="shared" si="53"/>
        <v>536.55999999999995</v>
      </c>
      <c r="M118" s="9">
        <f t="shared" si="54"/>
        <v>0</v>
      </c>
      <c r="N118" s="9">
        <f t="shared" si="55"/>
        <v>0</v>
      </c>
      <c r="O118" s="77">
        <f t="shared" si="48"/>
        <v>536.55999999999995</v>
      </c>
    </row>
    <row r="119" spans="1:15" x14ac:dyDescent="0.25">
      <c r="A119" s="67"/>
      <c r="B119" s="68"/>
      <c r="C119" s="69"/>
      <c r="D119" s="70"/>
      <c r="E119" s="133"/>
      <c r="F119" s="71"/>
      <c r="G119" s="20"/>
      <c r="H119" s="21"/>
      <c r="I119" s="11"/>
      <c r="J119" s="10"/>
      <c r="K119" s="29"/>
      <c r="L119" s="140">
        <f>SUM(L85:L102,L104,L112)</f>
        <v>7239.2899999999991</v>
      </c>
      <c r="M119" s="140">
        <f t="shared" ref="M119:N119" si="56">SUM(M85:M102,M104,M112)</f>
        <v>2442.58</v>
      </c>
      <c r="N119" s="140">
        <f t="shared" si="56"/>
        <v>2442.58</v>
      </c>
      <c r="O119" s="77"/>
    </row>
    <row r="120" spans="1:15" x14ac:dyDescent="0.25">
      <c r="A120" s="103" t="s">
        <v>131</v>
      </c>
      <c r="B120" s="102" t="s">
        <v>35</v>
      </c>
      <c r="C120" s="62"/>
      <c r="D120" s="63"/>
      <c r="E120" s="134"/>
      <c r="F120" s="64"/>
      <c r="G120" s="26"/>
      <c r="H120" s="65"/>
      <c r="I120" s="28"/>
      <c r="J120" s="29"/>
      <c r="K120" s="41"/>
      <c r="L120" s="24"/>
      <c r="M120" s="28"/>
      <c r="N120" s="64"/>
      <c r="O120" s="99">
        <f>SUM(O121:O145)</f>
        <v>3885.07</v>
      </c>
    </row>
    <row r="121" spans="1:15" ht="25.5" x14ac:dyDescent="0.25">
      <c r="A121" s="67" t="s">
        <v>19</v>
      </c>
      <c r="B121" s="115" t="s">
        <v>302</v>
      </c>
      <c r="C121" s="113" t="s">
        <v>254</v>
      </c>
      <c r="D121" s="104">
        <v>8.7200000000000006</v>
      </c>
      <c r="E121" s="114">
        <v>24</v>
      </c>
      <c r="F121" s="71"/>
      <c r="G121" s="20"/>
      <c r="H121" s="21"/>
      <c r="I121" s="11">
        <v>20</v>
      </c>
      <c r="J121" s="10">
        <f t="shared" ref="J121:J145" si="57">SUM(G121,I121)</f>
        <v>20</v>
      </c>
      <c r="K121" s="112">
        <f t="shared" ref="K121:K145" si="58">E121-J121</f>
        <v>4</v>
      </c>
      <c r="L121" s="9">
        <f t="shared" ref="L121" si="59">ROUND(E121*D121,2)</f>
        <v>209.28</v>
      </c>
      <c r="M121" s="9">
        <f t="shared" ref="M121" si="60">ROUND(I121*D121,2)</f>
        <v>174.4</v>
      </c>
      <c r="N121" s="9">
        <f t="shared" ref="N121" si="61">ROUND(J121*D121,2)</f>
        <v>174.4</v>
      </c>
      <c r="O121" s="77">
        <f t="shared" si="48"/>
        <v>34.879999999999995</v>
      </c>
    </row>
    <row r="122" spans="1:15" ht="25.5" x14ac:dyDescent="0.25">
      <c r="A122" s="67" t="s">
        <v>20</v>
      </c>
      <c r="B122" s="115" t="s">
        <v>108</v>
      </c>
      <c r="C122" s="113" t="s">
        <v>254</v>
      </c>
      <c r="D122" s="104">
        <v>9.1999999999999993</v>
      </c>
      <c r="E122" s="114">
        <v>21</v>
      </c>
      <c r="F122" s="71"/>
      <c r="G122" s="20"/>
      <c r="H122" s="21"/>
      <c r="I122" s="11">
        <v>21</v>
      </c>
      <c r="J122" s="10">
        <f t="shared" si="57"/>
        <v>21</v>
      </c>
      <c r="K122" s="112">
        <f t="shared" si="58"/>
        <v>0</v>
      </c>
      <c r="L122" s="9">
        <f t="shared" ref="L122:L145" si="62">ROUND(E122*D122,2)</f>
        <v>193.2</v>
      </c>
      <c r="M122" s="9">
        <f t="shared" ref="M122:M145" si="63">ROUND(I122*D122,2)</f>
        <v>193.2</v>
      </c>
      <c r="N122" s="9">
        <f t="shared" ref="N122:N145" si="64">ROUND(J122*D122,2)</f>
        <v>193.2</v>
      </c>
      <c r="O122" s="77">
        <f t="shared" si="48"/>
        <v>0</v>
      </c>
    </row>
    <row r="123" spans="1:15" ht="25.5" x14ac:dyDescent="0.25">
      <c r="A123" s="67" t="s">
        <v>21</v>
      </c>
      <c r="B123" s="115" t="s">
        <v>303</v>
      </c>
      <c r="C123" s="113" t="s">
        <v>254</v>
      </c>
      <c r="D123" s="104">
        <v>11.19</v>
      </c>
      <c r="E123" s="114">
        <v>1</v>
      </c>
      <c r="F123" s="71"/>
      <c r="G123" s="20"/>
      <c r="H123" s="21"/>
      <c r="I123" s="11">
        <v>1</v>
      </c>
      <c r="J123" s="10">
        <f t="shared" si="57"/>
        <v>1</v>
      </c>
      <c r="K123" s="112">
        <f t="shared" si="58"/>
        <v>0</v>
      </c>
      <c r="L123" s="9">
        <f t="shared" si="62"/>
        <v>11.19</v>
      </c>
      <c r="M123" s="9">
        <f t="shared" si="63"/>
        <v>11.19</v>
      </c>
      <c r="N123" s="9">
        <f t="shared" si="64"/>
        <v>11.19</v>
      </c>
      <c r="O123" s="77">
        <f t="shared" si="48"/>
        <v>0</v>
      </c>
    </row>
    <row r="124" spans="1:15" ht="25.5" x14ac:dyDescent="0.25">
      <c r="A124" s="67" t="s">
        <v>22</v>
      </c>
      <c r="B124" s="115" t="s">
        <v>304</v>
      </c>
      <c r="C124" s="113" t="s">
        <v>256</v>
      </c>
      <c r="D124" s="104">
        <v>8.7698999999999998</v>
      </c>
      <c r="E124" s="114">
        <v>50.7</v>
      </c>
      <c r="F124" s="71"/>
      <c r="G124" s="20"/>
      <c r="H124" s="21"/>
      <c r="I124" s="11"/>
      <c r="J124" s="10">
        <f t="shared" si="57"/>
        <v>0</v>
      </c>
      <c r="K124" s="112">
        <f t="shared" si="58"/>
        <v>50.7</v>
      </c>
      <c r="L124" s="9">
        <f t="shared" si="62"/>
        <v>444.63</v>
      </c>
      <c r="M124" s="9">
        <f t="shared" si="63"/>
        <v>0</v>
      </c>
      <c r="N124" s="9">
        <f t="shared" si="64"/>
        <v>0</v>
      </c>
      <c r="O124" s="77">
        <f t="shared" si="48"/>
        <v>444.63</v>
      </c>
    </row>
    <row r="125" spans="1:15" ht="25.5" x14ac:dyDescent="0.25">
      <c r="A125" s="67" t="s">
        <v>281</v>
      </c>
      <c r="B125" s="115" t="s">
        <v>305</v>
      </c>
      <c r="C125" s="113" t="s">
        <v>256</v>
      </c>
      <c r="D125" s="104">
        <v>4.24</v>
      </c>
      <c r="E125" s="114">
        <v>16.100000000000001</v>
      </c>
      <c r="F125" s="71"/>
      <c r="G125" s="20"/>
      <c r="H125" s="21"/>
      <c r="I125" s="11">
        <v>16.100000000000001</v>
      </c>
      <c r="J125" s="10">
        <f t="shared" si="57"/>
        <v>16.100000000000001</v>
      </c>
      <c r="K125" s="112">
        <f t="shared" si="58"/>
        <v>0</v>
      </c>
      <c r="L125" s="9">
        <f t="shared" si="62"/>
        <v>68.260000000000005</v>
      </c>
      <c r="M125" s="9">
        <f t="shared" si="63"/>
        <v>68.260000000000005</v>
      </c>
      <c r="N125" s="9">
        <f t="shared" si="64"/>
        <v>68.260000000000005</v>
      </c>
      <c r="O125" s="77">
        <f t="shared" si="48"/>
        <v>0</v>
      </c>
    </row>
    <row r="126" spans="1:15" ht="25.5" x14ac:dyDescent="0.25">
      <c r="A126" s="67" t="s">
        <v>282</v>
      </c>
      <c r="B126" s="115" t="s">
        <v>109</v>
      </c>
      <c r="C126" s="113" t="s">
        <v>256</v>
      </c>
      <c r="D126" s="104">
        <v>3.8</v>
      </c>
      <c r="E126" s="114">
        <v>298.8</v>
      </c>
      <c r="F126" s="71"/>
      <c r="G126" s="20"/>
      <c r="H126" s="21"/>
      <c r="I126" s="11">
        <v>298.8</v>
      </c>
      <c r="J126" s="10">
        <f t="shared" si="57"/>
        <v>298.8</v>
      </c>
      <c r="K126" s="112">
        <f t="shared" si="58"/>
        <v>0</v>
      </c>
      <c r="L126" s="9">
        <f t="shared" si="62"/>
        <v>1135.44</v>
      </c>
      <c r="M126" s="9">
        <f t="shared" si="63"/>
        <v>1135.44</v>
      </c>
      <c r="N126" s="9">
        <f t="shared" si="64"/>
        <v>1135.44</v>
      </c>
      <c r="O126" s="77">
        <f t="shared" si="48"/>
        <v>0</v>
      </c>
    </row>
    <row r="127" spans="1:15" ht="25.5" x14ac:dyDescent="0.25">
      <c r="A127" s="67" t="s">
        <v>283</v>
      </c>
      <c r="B127" s="115" t="s">
        <v>146</v>
      </c>
      <c r="C127" s="113" t="s">
        <v>256</v>
      </c>
      <c r="D127" s="104">
        <v>2.6399900000000001</v>
      </c>
      <c r="E127" s="114">
        <v>410.4</v>
      </c>
      <c r="F127" s="71"/>
      <c r="G127" s="20"/>
      <c r="H127" s="21"/>
      <c r="I127" s="11">
        <v>410.4</v>
      </c>
      <c r="J127" s="10">
        <f t="shared" si="57"/>
        <v>410.4</v>
      </c>
      <c r="K127" s="112">
        <f t="shared" si="58"/>
        <v>0</v>
      </c>
      <c r="L127" s="9">
        <f t="shared" si="62"/>
        <v>1083.45</v>
      </c>
      <c r="M127" s="9">
        <f t="shared" si="63"/>
        <v>1083.45</v>
      </c>
      <c r="N127" s="9">
        <f t="shared" si="64"/>
        <v>1083.45</v>
      </c>
      <c r="O127" s="77">
        <f t="shared" si="48"/>
        <v>0</v>
      </c>
    </row>
    <row r="128" spans="1:15" ht="25.5" x14ac:dyDescent="0.25">
      <c r="A128" s="67" t="s">
        <v>284</v>
      </c>
      <c r="B128" s="115" t="s">
        <v>110</v>
      </c>
      <c r="C128" s="113" t="s">
        <v>254</v>
      </c>
      <c r="D128" s="104">
        <v>17.72</v>
      </c>
      <c r="E128" s="114">
        <v>2</v>
      </c>
      <c r="F128" s="71"/>
      <c r="G128" s="20"/>
      <c r="H128" s="21"/>
      <c r="I128" s="11"/>
      <c r="J128" s="10">
        <f t="shared" si="57"/>
        <v>0</v>
      </c>
      <c r="K128" s="112">
        <f t="shared" si="58"/>
        <v>2</v>
      </c>
      <c r="L128" s="9">
        <f t="shared" si="62"/>
        <v>35.44</v>
      </c>
      <c r="M128" s="9">
        <f t="shared" si="63"/>
        <v>0</v>
      </c>
      <c r="N128" s="9">
        <f t="shared" si="64"/>
        <v>0</v>
      </c>
      <c r="O128" s="77">
        <f t="shared" si="48"/>
        <v>35.44</v>
      </c>
    </row>
    <row r="129" spans="1:15" ht="38.25" x14ac:dyDescent="0.25">
      <c r="A129" s="67" t="s">
        <v>285</v>
      </c>
      <c r="B129" s="115" t="s">
        <v>306</v>
      </c>
      <c r="C129" s="113" t="s">
        <v>254</v>
      </c>
      <c r="D129" s="104">
        <v>162.15</v>
      </c>
      <c r="E129" s="114">
        <v>1</v>
      </c>
      <c r="F129" s="71"/>
      <c r="G129" s="20"/>
      <c r="H129" s="21"/>
      <c r="I129" s="11"/>
      <c r="J129" s="10">
        <f t="shared" si="57"/>
        <v>0</v>
      </c>
      <c r="K129" s="112">
        <f t="shared" si="58"/>
        <v>1</v>
      </c>
      <c r="L129" s="9">
        <f t="shared" si="62"/>
        <v>162.15</v>
      </c>
      <c r="M129" s="9">
        <f t="shared" si="63"/>
        <v>0</v>
      </c>
      <c r="N129" s="9">
        <f t="shared" si="64"/>
        <v>0</v>
      </c>
      <c r="O129" s="77">
        <f t="shared" si="48"/>
        <v>162.15</v>
      </c>
    </row>
    <row r="130" spans="1:15" ht="25.5" x14ac:dyDescent="0.25">
      <c r="A130" s="67" t="s">
        <v>286</v>
      </c>
      <c r="B130" s="115" t="s">
        <v>111</v>
      </c>
      <c r="C130" s="113" t="s">
        <v>254</v>
      </c>
      <c r="D130" s="104">
        <v>28.05</v>
      </c>
      <c r="E130" s="114">
        <v>1</v>
      </c>
      <c r="F130" s="71"/>
      <c r="G130" s="20"/>
      <c r="H130" s="21"/>
      <c r="I130" s="11"/>
      <c r="J130" s="10">
        <f t="shared" si="57"/>
        <v>0</v>
      </c>
      <c r="K130" s="112">
        <f t="shared" si="58"/>
        <v>1</v>
      </c>
      <c r="L130" s="9">
        <f t="shared" si="62"/>
        <v>28.05</v>
      </c>
      <c r="M130" s="9">
        <f t="shared" si="63"/>
        <v>0</v>
      </c>
      <c r="N130" s="9">
        <f t="shared" si="64"/>
        <v>0</v>
      </c>
      <c r="O130" s="77">
        <f t="shared" si="48"/>
        <v>28.05</v>
      </c>
    </row>
    <row r="131" spans="1:15" ht="38.25" x14ac:dyDescent="0.25">
      <c r="A131" s="67" t="s">
        <v>287</v>
      </c>
      <c r="B131" s="115" t="s">
        <v>147</v>
      </c>
      <c r="C131" s="113" t="s">
        <v>254</v>
      </c>
      <c r="D131" s="104">
        <v>31.46</v>
      </c>
      <c r="E131" s="114">
        <v>6</v>
      </c>
      <c r="F131" s="71"/>
      <c r="G131" s="20"/>
      <c r="H131" s="21"/>
      <c r="I131" s="11"/>
      <c r="J131" s="10">
        <f t="shared" si="57"/>
        <v>0</v>
      </c>
      <c r="K131" s="112">
        <f t="shared" si="58"/>
        <v>6</v>
      </c>
      <c r="L131" s="9">
        <f t="shared" si="62"/>
        <v>188.76</v>
      </c>
      <c r="M131" s="9">
        <f t="shared" si="63"/>
        <v>0</v>
      </c>
      <c r="N131" s="9">
        <f t="shared" si="64"/>
        <v>0</v>
      </c>
      <c r="O131" s="77">
        <f t="shared" si="48"/>
        <v>188.76</v>
      </c>
    </row>
    <row r="132" spans="1:15" ht="25.5" x14ac:dyDescent="0.25">
      <c r="A132" s="67" t="s">
        <v>288</v>
      </c>
      <c r="B132" s="115" t="s">
        <v>307</v>
      </c>
      <c r="C132" s="113" t="s">
        <v>254</v>
      </c>
      <c r="D132" s="104">
        <v>18.7</v>
      </c>
      <c r="E132" s="114">
        <v>12</v>
      </c>
      <c r="F132" s="71"/>
      <c r="G132" s="20"/>
      <c r="H132" s="21"/>
      <c r="I132" s="11"/>
      <c r="J132" s="10">
        <f t="shared" si="57"/>
        <v>0</v>
      </c>
      <c r="K132" s="112">
        <f t="shared" si="58"/>
        <v>12</v>
      </c>
      <c r="L132" s="9">
        <f t="shared" si="62"/>
        <v>224.4</v>
      </c>
      <c r="M132" s="9">
        <f t="shared" si="63"/>
        <v>0</v>
      </c>
      <c r="N132" s="9">
        <f t="shared" si="64"/>
        <v>0</v>
      </c>
      <c r="O132" s="77">
        <f t="shared" si="48"/>
        <v>224.4</v>
      </c>
    </row>
    <row r="133" spans="1:15" ht="25.5" x14ac:dyDescent="0.25">
      <c r="A133" s="67" t="s">
        <v>289</v>
      </c>
      <c r="B133" s="115" t="s">
        <v>308</v>
      </c>
      <c r="C133" s="113" t="s">
        <v>254</v>
      </c>
      <c r="D133" s="104">
        <v>21.95</v>
      </c>
      <c r="E133" s="114">
        <v>4</v>
      </c>
      <c r="F133" s="71"/>
      <c r="G133" s="20"/>
      <c r="H133" s="21"/>
      <c r="I133" s="11"/>
      <c r="J133" s="10">
        <f t="shared" si="57"/>
        <v>0</v>
      </c>
      <c r="K133" s="112">
        <f t="shared" si="58"/>
        <v>4</v>
      </c>
      <c r="L133" s="9">
        <f t="shared" si="62"/>
        <v>87.8</v>
      </c>
      <c r="M133" s="9">
        <f t="shared" si="63"/>
        <v>0</v>
      </c>
      <c r="N133" s="9">
        <f t="shared" si="64"/>
        <v>0</v>
      </c>
      <c r="O133" s="77">
        <f t="shared" si="48"/>
        <v>87.8</v>
      </c>
    </row>
    <row r="134" spans="1:15" ht="25.5" x14ac:dyDescent="0.25">
      <c r="A134" s="67" t="s">
        <v>290</v>
      </c>
      <c r="B134" s="115" t="s">
        <v>309</v>
      </c>
      <c r="C134" s="113" t="s">
        <v>254</v>
      </c>
      <c r="D134" s="104">
        <v>29.98</v>
      </c>
      <c r="E134" s="114">
        <v>1</v>
      </c>
      <c r="F134" s="71"/>
      <c r="G134" s="20"/>
      <c r="H134" s="21"/>
      <c r="I134" s="11"/>
      <c r="J134" s="10">
        <f t="shared" si="57"/>
        <v>0</v>
      </c>
      <c r="K134" s="112">
        <f t="shared" si="58"/>
        <v>1</v>
      </c>
      <c r="L134" s="9">
        <f t="shared" si="62"/>
        <v>29.98</v>
      </c>
      <c r="M134" s="9">
        <f t="shared" si="63"/>
        <v>0</v>
      </c>
      <c r="N134" s="9">
        <f t="shared" si="64"/>
        <v>0</v>
      </c>
      <c r="O134" s="77">
        <f t="shared" si="48"/>
        <v>29.98</v>
      </c>
    </row>
    <row r="135" spans="1:15" ht="25.5" x14ac:dyDescent="0.25">
      <c r="A135" s="67" t="s">
        <v>291</v>
      </c>
      <c r="B135" s="115" t="s">
        <v>148</v>
      </c>
      <c r="C135" s="113" t="s">
        <v>254</v>
      </c>
      <c r="D135" s="104">
        <v>9.6</v>
      </c>
      <c r="E135" s="114">
        <v>2</v>
      </c>
      <c r="F135" s="71"/>
      <c r="G135" s="20"/>
      <c r="H135" s="21"/>
      <c r="I135" s="11"/>
      <c r="J135" s="10">
        <f t="shared" si="57"/>
        <v>0</v>
      </c>
      <c r="K135" s="112">
        <f t="shared" si="58"/>
        <v>2</v>
      </c>
      <c r="L135" s="9">
        <f t="shared" si="62"/>
        <v>19.2</v>
      </c>
      <c r="M135" s="9">
        <f t="shared" si="63"/>
        <v>0</v>
      </c>
      <c r="N135" s="9">
        <f t="shared" si="64"/>
        <v>0</v>
      </c>
      <c r="O135" s="77">
        <f t="shared" si="48"/>
        <v>19.2</v>
      </c>
    </row>
    <row r="136" spans="1:15" ht="25.5" x14ac:dyDescent="0.25">
      <c r="A136" s="67" t="s">
        <v>292</v>
      </c>
      <c r="B136" s="115" t="s">
        <v>310</v>
      </c>
      <c r="C136" s="113" t="s">
        <v>254</v>
      </c>
      <c r="D136" s="104">
        <v>18.329999999999998</v>
      </c>
      <c r="E136" s="114">
        <v>1</v>
      </c>
      <c r="F136" s="71"/>
      <c r="G136" s="20"/>
      <c r="H136" s="21"/>
      <c r="I136" s="11"/>
      <c r="J136" s="10">
        <f t="shared" si="57"/>
        <v>0</v>
      </c>
      <c r="K136" s="112">
        <f t="shared" si="58"/>
        <v>1</v>
      </c>
      <c r="L136" s="9">
        <f t="shared" si="62"/>
        <v>18.329999999999998</v>
      </c>
      <c r="M136" s="9">
        <f t="shared" si="63"/>
        <v>0</v>
      </c>
      <c r="N136" s="9">
        <f t="shared" si="64"/>
        <v>0</v>
      </c>
      <c r="O136" s="77">
        <f t="shared" si="48"/>
        <v>18.329999999999998</v>
      </c>
    </row>
    <row r="137" spans="1:15" ht="25.5" x14ac:dyDescent="0.25">
      <c r="A137" s="67" t="s">
        <v>293</v>
      </c>
      <c r="B137" s="115" t="s">
        <v>311</v>
      </c>
      <c r="C137" s="113" t="s">
        <v>255</v>
      </c>
      <c r="D137" s="104">
        <v>152.96</v>
      </c>
      <c r="E137" s="114">
        <v>2</v>
      </c>
      <c r="F137" s="71"/>
      <c r="G137" s="20"/>
      <c r="H137" s="21"/>
      <c r="I137" s="11"/>
      <c r="J137" s="10">
        <f t="shared" si="57"/>
        <v>0</v>
      </c>
      <c r="K137" s="112">
        <f t="shared" si="58"/>
        <v>2</v>
      </c>
      <c r="L137" s="9">
        <f t="shared" si="62"/>
        <v>305.92</v>
      </c>
      <c r="M137" s="9">
        <f t="shared" si="63"/>
        <v>0</v>
      </c>
      <c r="N137" s="9">
        <f t="shared" si="64"/>
        <v>0</v>
      </c>
      <c r="O137" s="77">
        <f t="shared" si="48"/>
        <v>305.92</v>
      </c>
    </row>
    <row r="138" spans="1:15" ht="38.25" x14ac:dyDescent="0.25">
      <c r="A138" s="67" t="s">
        <v>294</v>
      </c>
      <c r="B138" s="115" t="s">
        <v>312</v>
      </c>
      <c r="C138" s="113" t="s">
        <v>256</v>
      </c>
      <c r="D138" s="104">
        <v>9.66</v>
      </c>
      <c r="E138" s="114">
        <v>163.19999999999999</v>
      </c>
      <c r="F138" s="71"/>
      <c r="G138" s="20"/>
      <c r="H138" s="21"/>
      <c r="I138" s="11">
        <v>163.19999999999999</v>
      </c>
      <c r="J138" s="10">
        <f t="shared" si="57"/>
        <v>163.19999999999999</v>
      </c>
      <c r="K138" s="112">
        <f t="shared" si="58"/>
        <v>0</v>
      </c>
      <c r="L138" s="9">
        <f t="shared" si="62"/>
        <v>1576.51</v>
      </c>
      <c r="M138" s="9">
        <f t="shared" si="63"/>
        <v>1576.51</v>
      </c>
      <c r="N138" s="9">
        <f t="shared" si="64"/>
        <v>1576.51</v>
      </c>
      <c r="O138" s="77">
        <f t="shared" si="48"/>
        <v>0</v>
      </c>
    </row>
    <row r="139" spans="1:15" ht="38.25" x14ac:dyDescent="0.25">
      <c r="A139" s="67" t="s">
        <v>295</v>
      </c>
      <c r="B139" s="115" t="s">
        <v>313</v>
      </c>
      <c r="C139" s="113" t="s">
        <v>256</v>
      </c>
      <c r="D139" s="104">
        <v>12.58</v>
      </c>
      <c r="E139" s="114">
        <v>5.4</v>
      </c>
      <c r="F139" s="71"/>
      <c r="G139" s="20"/>
      <c r="H139" s="21"/>
      <c r="I139" s="11"/>
      <c r="J139" s="10">
        <f t="shared" si="57"/>
        <v>0</v>
      </c>
      <c r="K139" s="112">
        <f t="shared" si="58"/>
        <v>5.4</v>
      </c>
      <c r="L139" s="9">
        <f t="shared" si="62"/>
        <v>67.930000000000007</v>
      </c>
      <c r="M139" s="9">
        <f t="shared" si="63"/>
        <v>0</v>
      </c>
      <c r="N139" s="9">
        <f t="shared" si="64"/>
        <v>0</v>
      </c>
      <c r="O139" s="77">
        <f t="shared" si="48"/>
        <v>67.930000000000007</v>
      </c>
    </row>
    <row r="140" spans="1:15" ht="38.25" x14ac:dyDescent="0.25">
      <c r="A140" s="67" t="s">
        <v>296</v>
      </c>
      <c r="B140" s="115" t="s">
        <v>314</v>
      </c>
      <c r="C140" s="113" t="s">
        <v>256</v>
      </c>
      <c r="D140" s="104">
        <v>9.1</v>
      </c>
      <c r="E140" s="114">
        <v>3</v>
      </c>
      <c r="F140" s="71"/>
      <c r="G140" s="20"/>
      <c r="H140" s="21"/>
      <c r="I140" s="11"/>
      <c r="J140" s="10">
        <f t="shared" si="57"/>
        <v>0</v>
      </c>
      <c r="K140" s="112">
        <f t="shared" si="58"/>
        <v>3</v>
      </c>
      <c r="L140" s="9">
        <f t="shared" si="62"/>
        <v>27.3</v>
      </c>
      <c r="M140" s="9">
        <f t="shared" si="63"/>
        <v>0</v>
      </c>
      <c r="N140" s="9">
        <f t="shared" si="64"/>
        <v>0</v>
      </c>
      <c r="O140" s="77">
        <f t="shared" si="48"/>
        <v>27.3</v>
      </c>
    </row>
    <row r="141" spans="1:15" ht="38.25" x14ac:dyDescent="0.25">
      <c r="A141" s="67" t="s">
        <v>297</v>
      </c>
      <c r="B141" s="115" t="s">
        <v>315</v>
      </c>
      <c r="C141" s="113" t="s">
        <v>256</v>
      </c>
      <c r="D141" s="104">
        <v>18.109500000000001</v>
      </c>
      <c r="E141" s="114">
        <v>16.899999999999999</v>
      </c>
      <c r="F141" s="71"/>
      <c r="G141" s="20"/>
      <c r="H141" s="21"/>
      <c r="I141" s="11"/>
      <c r="J141" s="10">
        <f t="shared" si="57"/>
        <v>0</v>
      </c>
      <c r="K141" s="112">
        <f t="shared" si="58"/>
        <v>16.899999999999999</v>
      </c>
      <c r="L141" s="9">
        <f t="shared" si="62"/>
        <v>306.05</v>
      </c>
      <c r="M141" s="9">
        <f t="shared" si="63"/>
        <v>0</v>
      </c>
      <c r="N141" s="9">
        <f t="shared" si="64"/>
        <v>0</v>
      </c>
      <c r="O141" s="77">
        <f t="shared" si="48"/>
        <v>306.05</v>
      </c>
    </row>
    <row r="142" spans="1:15" x14ac:dyDescent="0.25">
      <c r="A142" s="67" t="s">
        <v>298</v>
      </c>
      <c r="B142" s="115" t="s">
        <v>316</v>
      </c>
      <c r="C142" s="113" t="s">
        <v>69</v>
      </c>
      <c r="D142" s="104">
        <v>60.31</v>
      </c>
      <c r="E142" s="114">
        <v>15</v>
      </c>
      <c r="F142" s="71"/>
      <c r="G142" s="20"/>
      <c r="H142" s="21"/>
      <c r="I142" s="11"/>
      <c r="J142" s="10">
        <f t="shared" si="57"/>
        <v>0</v>
      </c>
      <c r="K142" s="112">
        <f t="shared" si="58"/>
        <v>15</v>
      </c>
      <c r="L142" s="9">
        <f t="shared" si="62"/>
        <v>904.65</v>
      </c>
      <c r="M142" s="9">
        <f t="shared" si="63"/>
        <v>0</v>
      </c>
      <c r="N142" s="9">
        <f t="shared" si="64"/>
        <v>0</v>
      </c>
      <c r="O142" s="77">
        <f t="shared" si="48"/>
        <v>904.65</v>
      </c>
    </row>
    <row r="143" spans="1:15" x14ac:dyDescent="0.25">
      <c r="A143" s="67" t="s">
        <v>299</v>
      </c>
      <c r="B143" s="115" t="s">
        <v>317</v>
      </c>
      <c r="C143" s="113" t="s">
        <v>69</v>
      </c>
      <c r="D143" s="104">
        <v>74.819999999999993</v>
      </c>
      <c r="E143" s="114">
        <v>6</v>
      </c>
      <c r="F143" s="71"/>
      <c r="G143" s="20"/>
      <c r="H143" s="21"/>
      <c r="I143" s="11"/>
      <c r="J143" s="10">
        <f t="shared" si="57"/>
        <v>0</v>
      </c>
      <c r="K143" s="112">
        <f t="shared" si="58"/>
        <v>6</v>
      </c>
      <c r="L143" s="9">
        <f t="shared" si="62"/>
        <v>448.92</v>
      </c>
      <c r="M143" s="9">
        <f t="shared" si="63"/>
        <v>0</v>
      </c>
      <c r="N143" s="9">
        <f t="shared" si="64"/>
        <v>0</v>
      </c>
      <c r="O143" s="77">
        <f t="shared" si="48"/>
        <v>448.92</v>
      </c>
    </row>
    <row r="144" spans="1:15" ht="25.5" x14ac:dyDescent="0.25">
      <c r="A144" s="67" t="s">
        <v>300</v>
      </c>
      <c r="B144" s="115" t="s">
        <v>318</v>
      </c>
      <c r="C144" s="113" t="s">
        <v>255</v>
      </c>
      <c r="D144" s="104">
        <v>360.49</v>
      </c>
      <c r="E144" s="114">
        <v>1</v>
      </c>
      <c r="F144" s="71"/>
      <c r="G144" s="20"/>
      <c r="H144" s="21"/>
      <c r="I144" s="11"/>
      <c r="J144" s="10">
        <f t="shared" si="57"/>
        <v>0</v>
      </c>
      <c r="K144" s="112">
        <f t="shared" si="58"/>
        <v>1</v>
      </c>
      <c r="L144" s="9">
        <f t="shared" si="62"/>
        <v>360.49</v>
      </c>
      <c r="M144" s="9">
        <f t="shared" si="63"/>
        <v>0</v>
      </c>
      <c r="N144" s="9">
        <f t="shared" si="64"/>
        <v>0</v>
      </c>
      <c r="O144" s="77">
        <f t="shared" si="48"/>
        <v>360.49</v>
      </c>
    </row>
    <row r="145" spans="1:15" ht="25.5" x14ac:dyDescent="0.25">
      <c r="A145" s="67" t="s">
        <v>301</v>
      </c>
      <c r="B145" s="115" t="s">
        <v>319</v>
      </c>
      <c r="C145" s="113" t="s">
        <v>254</v>
      </c>
      <c r="D145" s="104">
        <v>27.17</v>
      </c>
      <c r="E145" s="114">
        <v>7</v>
      </c>
      <c r="F145" s="71"/>
      <c r="G145" s="20"/>
      <c r="H145" s="21"/>
      <c r="I145" s="11"/>
      <c r="J145" s="10">
        <f t="shared" si="57"/>
        <v>0</v>
      </c>
      <c r="K145" s="112">
        <f t="shared" si="58"/>
        <v>7</v>
      </c>
      <c r="L145" s="9">
        <f t="shared" si="62"/>
        <v>190.19</v>
      </c>
      <c r="M145" s="9">
        <f t="shared" si="63"/>
        <v>0</v>
      </c>
      <c r="N145" s="9">
        <f t="shared" si="64"/>
        <v>0</v>
      </c>
      <c r="O145" s="77">
        <f t="shared" si="48"/>
        <v>190.19</v>
      </c>
    </row>
    <row r="146" spans="1:15" x14ac:dyDescent="0.25">
      <c r="A146" s="67"/>
      <c r="B146" s="68"/>
      <c r="C146" s="69"/>
      <c r="D146" s="70"/>
      <c r="E146" s="70"/>
      <c r="F146" s="71"/>
      <c r="G146" s="20"/>
      <c r="H146" s="21"/>
      <c r="I146" s="11"/>
      <c r="J146" s="10"/>
      <c r="K146" s="29"/>
      <c r="L146" s="140">
        <f>SUM(L121:L145)</f>
        <v>8127.52</v>
      </c>
      <c r="M146" s="140">
        <f t="shared" ref="M146:N146" si="65">SUM(M114:M131)</f>
        <v>5108.5200000000004</v>
      </c>
      <c r="N146" s="140">
        <f t="shared" si="65"/>
        <v>5108.5200000000004</v>
      </c>
      <c r="O146" s="77"/>
    </row>
    <row r="147" spans="1:15" x14ac:dyDescent="0.25">
      <c r="A147" s="103" t="s">
        <v>320</v>
      </c>
      <c r="B147" s="102" t="s">
        <v>333</v>
      </c>
      <c r="C147" s="62"/>
      <c r="D147" s="63"/>
      <c r="E147" s="61"/>
      <c r="F147" s="64"/>
      <c r="G147" s="26"/>
      <c r="H147" s="65"/>
      <c r="I147" s="28"/>
      <c r="J147" s="29"/>
      <c r="K147" s="41"/>
      <c r="L147" s="24"/>
      <c r="M147" s="28"/>
      <c r="N147" s="64"/>
      <c r="O147" s="99">
        <f>SUM(O148:O158)</f>
        <v>34214.22</v>
      </c>
    </row>
    <row r="148" spans="1:15" ht="38.25" x14ac:dyDescent="0.25">
      <c r="A148" s="67" t="s">
        <v>23</v>
      </c>
      <c r="B148" s="115" t="s">
        <v>95</v>
      </c>
      <c r="C148" s="113" t="s">
        <v>7</v>
      </c>
      <c r="D148" s="104">
        <v>3.7099899999999999</v>
      </c>
      <c r="E148" s="114">
        <v>398.31</v>
      </c>
      <c r="F148" s="71"/>
      <c r="G148" s="20"/>
      <c r="H148" s="21"/>
      <c r="I148" s="114">
        <v>381.24</v>
      </c>
      <c r="J148" s="10">
        <f t="shared" ref="J148" si="66">SUM(G148,I148)</f>
        <v>381.24</v>
      </c>
      <c r="K148" s="112">
        <f t="shared" ref="K148" si="67">E148-J148</f>
        <v>17.069999999999993</v>
      </c>
      <c r="L148" s="9">
        <f t="shared" ref="L148" si="68">ROUND(E148*D148,2)</f>
        <v>1477.73</v>
      </c>
      <c r="M148" s="9">
        <f t="shared" ref="M148" si="69">ROUND(I148*D148,2)</f>
        <v>1414.4</v>
      </c>
      <c r="N148" s="9">
        <f t="shared" ref="N148" si="70">ROUND(J148*D148,2)</f>
        <v>1414.4</v>
      </c>
      <c r="O148" s="77">
        <f t="shared" si="48"/>
        <v>63.329999999999927</v>
      </c>
    </row>
    <row r="149" spans="1:15" ht="51" x14ac:dyDescent="0.25">
      <c r="A149" s="67" t="s">
        <v>24</v>
      </c>
      <c r="B149" s="115" t="s">
        <v>96</v>
      </c>
      <c r="C149" s="113" t="s">
        <v>7</v>
      </c>
      <c r="D149" s="111">
        <v>18.649999999999999</v>
      </c>
      <c r="E149" s="114">
        <v>490.48</v>
      </c>
      <c r="F149" s="71"/>
      <c r="G149" s="20"/>
      <c r="H149" s="21"/>
      <c r="I149" s="114">
        <v>381.24</v>
      </c>
      <c r="J149" s="10">
        <f t="shared" ref="J149:J158" si="71">SUM(G149,I149)</f>
        <v>381.24</v>
      </c>
      <c r="K149" s="112">
        <f t="shared" ref="K149:K158" si="72">E149-J149</f>
        <v>109.24000000000001</v>
      </c>
      <c r="L149" s="9">
        <f t="shared" ref="L149:L158" si="73">ROUND(E149*D149,2)</f>
        <v>9147.4500000000007</v>
      </c>
      <c r="M149" s="9">
        <f t="shared" ref="M149:M158" si="74">ROUND(I149*D149,2)</f>
        <v>7110.13</v>
      </c>
      <c r="N149" s="9">
        <f t="shared" ref="N149:N158" si="75">ROUND(J149*D149,2)</f>
        <v>7110.13</v>
      </c>
      <c r="O149" s="77">
        <f t="shared" si="48"/>
        <v>2037.3200000000006</v>
      </c>
    </row>
    <row r="150" spans="1:15" ht="63.75" x14ac:dyDescent="0.25">
      <c r="A150" s="67" t="s">
        <v>25</v>
      </c>
      <c r="B150" s="115" t="s">
        <v>324</v>
      </c>
      <c r="C150" s="113" t="s">
        <v>7</v>
      </c>
      <c r="D150" s="111">
        <v>13.549899999999999</v>
      </c>
      <c r="E150" s="114">
        <v>89.83</v>
      </c>
      <c r="F150" s="71"/>
      <c r="G150" s="20"/>
      <c r="H150" s="21"/>
      <c r="I150" s="11"/>
      <c r="J150" s="10">
        <f t="shared" si="71"/>
        <v>0</v>
      </c>
      <c r="K150" s="112">
        <f t="shared" si="72"/>
        <v>89.83</v>
      </c>
      <c r="L150" s="9">
        <f t="shared" si="73"/>
        <v>1217.19</v>
      </c>
      <c r="M150" s="9">
        <f t="shared" si="74"/>
        <v>0</v>
      </c>
      <c r="N150" s="9">
        <f t="shared" si="75"/>
        <v>0</v>
      </c>
      <c r="O150" s="77">
        <f t="shared" ref="O150:O158" si="76">L150-N150</f>
        <v>1217.19</v>
      </c>
    </row>
    <row r="151" spans="1:15" ht="51" x14ac:dyDescent="0.25">
      <c r="A151" s="67" t="s">
        <v>26</v>
      </c>
      <c r="B151" s="115" t="s">
        <v>325</v>
      </c>
      <c r="C151" s="113" t="s">
        <v>7</v>
      </c>
      <c r="D151" s="111">
        <v>48.889899999999997</v>
      </c>
      <c r="E151" s="114">
        <v>83.92</v>
      </c>
      <c r="F151" s="71"/>
      <c r="G151" s="20"/>
      <c r="H151" s="21"/>
      <c r="I151" s="11"/>
      <c r="J151" s="10">
        <f t="shared" si="71"/>
        <v>0</v>
      </c>
      <c r="K151" s="112">
        <f t="shared" si="72"/>
        <v>83.92</v>
      </c>
      <c r="L151" s="9">
        <f t="shared" si="73"/>
        <v>4102.84</v>
      </c>
      <c r="M151" s="9">
        <f t="shared" si="74"/>
        <v>0</v>
      </c>
      <c r="N151" s="9">
        <f t="shared" si="75"/>
        <v>0</v>
      </c>
      <c r="O151" s="77">
        <f t="shared" si="76"/>
        <v>4102.84</v>
      </c>
    </row>
    <row r="152" spans="1:15" ht="25.5" x14ac:dyDescent="0.25">
      <c r="A152" s="67" t="s">
        <v>27</v>
      </c>
      <c r="B152" s="115" t="s">
        <v>133</v>
      </c>
      <c r="C152" s="113" t="s">
        <v>7</v>
      </c>
      <c r="D152" s="111">
        <v>10.74999</v>
      </c>
      <c r="E152" s="114">
        <v>745.86</v>
      </c>
      <c r="F152" s="71"/>
      <c r="G152" s="20"/>
      <c r="H152" s="21"/>
      <c r="I152" s="11"/>
      <c r="J152" s="10">
        <f t="shared" si="71"/>
        <v>0</v>
      </c>
      <c r="K152" s="112">
        <f t="shared" si="72"/>
        <v>745.86</v>
      </c>
      <c r="L152" s="9">
        <f t="shared" si="73"/>
        <v>8017.99</v>
      </c>
      <c r="M152" s="9">
        <f t="shared" si="74"/>
        <v>0</v>
      </c>
      <c r="N152" s="9">
        <f t="shared" si="75"/>
        <v>0</v>
      </c>
      <c r="O152" s="77">
        <f t="shared" si="76"/>
        <v>8017.99</v>
      </c>
    </row>
    <row r="153" spans="1:15" ht="25.5" x14ac:dyDescent="0.25">
      <c r="A153" s="67" t="s">
        <v>28</v>
      </c>
      <c r="B153" s="115" t="s">
        <v>97</v>
      </c>
      <c r="C153" s="113" t="s">
        <v>7</v>
      </c>
      <c r="D153" s="111">
        <v>2.4499900000000001</v>
      </c>
      <c r="E153" s="114">
        <v>745.86</v>
      </c>
      <c r="F153" s="71"/>
      <c r="G153" s="20"/>
      <c r="H153" s="21"/>
      <c r="I153" s="11"/>
      <c r="J153" s="10">
        <f t="shared" si="71"/>
        <v>0</v>
      </c>
      <c r="K153" s="112">
        <f t="shared" si="72"/>
        <v>745.86</v>
      </c>
      <c r="L153" s="9">
        <f t="shared" si="73"/>
        <v>1827.35</v>
      </c>
      <c r="M153" s="9">
        <f t="shared" si="74"/>
        <v>0</v>
      </c>
      <c r="N153" s="9">
        <f t="shared" si="75"/>
        <v>0</v>
      </c>
      <c r="O153" s="77">
        <f t="shared" si="76"/>
        <v>1827.35</v>
      </c>
    </row>
    <row r="154" spans="1:15" ht="25.5" x14ac:dyDescent="0.25">
      <c r="A154" s="67" t="s">
        <v>29</v>
      </c>
      <c r="B154" s="115" t="s">
        <v>98</v>
      </c>
      <c r="C154" s="113" t="s">
        <v>7</v>
      </c>
      <c r="D154" s="111">
        <v>13.389989999999999</v>
      </c>
      <c r="E154" s="114">
        <v>745.86</v>
      </c>
      <c r="F154" s="71"/>
      <c r="G154" s="20"/>
      <c r="H154" s="21"/>
      <c r="I154" s="11"/>
      <c r="J154" s="10">
        <f t="shared" si="71"/>
        <v>0</v>
      </c>
      <c r="K154" s="112">
        <f t="shared" si="72"/>
        <v>745.86</v>
      </c>
      <c r="L154" s="9">
        <f t="shared" si="73"/>
        <v>9987.06</v>
      </c>
      <c r="M154" s="9">
        <f t="shared" si="74"/>
        <v>0</v>
      </c>
      <c r="N154" s="9">
        <f t="shared" si="75"/>
        <v>0</v>
      </c>
      <c r="O154" s="77">
        <f t="shared" si="76"/>
        <v>9987.06</v>
      </c>
    </row>
    <row r="155" spans="1:15" ht="25.5" x14ac:dyDescent="0.25">
      <c r="A155" s="67" t="s">
        <v>134</v>
      </c>
      <c r="B155" s="115" t="s">
        <v>137</v>
      </c>
      <c r="C155" s="113" t="s">
        <v>7</v>
      </c>
      <c r="D155" s="111">
        <v>20.329989999999999</v>
      </c>
      <c r="E155" s="114">
        <v>133.26</v>
      </c>
      <c r="F155" s="71"/>
      <c r="G155" s="20"/>
      <c r="H155" s="21"/>
      <c r="I155" s="11"/>
      <c r="J155" s="10">
        <f t="shared" si="71"/>
        <v>0</v>
      </c>
      <c r="K155" s="112">
        <f t="shared" si="72"/>
        <v>133.26</v>
      </c>
      <c r="L155" s="9">
        <f t="shared" si="73"/>
        <v>2709.17</v>
      </c>
      <c r="M155" s="9">
        <f t="shared" si="74"/>
        <v>0</v>
      </c>
      <c r="N155" s="9">
        <f t="shared" si="75"/>
        <v>0</v>
      </c>
      <c r="O155" s="77">
        <f t="shared" si="76"/>
        <v>2709.17</v>
      </c>
    </row>
    <row r="156" spans="1:15" ht="25.5" x14ac:dyDescent="0.25">
      <c r="A156" s="67" t="s">
        <v>135</v>
      </c>
      <c r="B156" s="115" t="s">
        <v>136</v>
      </c>
      <c r="C156" s="113" t="s">
        <v>7</v>
      </c>
      <c r="D156" s="111">
        <v>2.86999</v>
      </c>
      <c r="E156" s="114">
        <v>133.26</v>
      </c>
      <c r="F156" s="71"/>
      <c r="G156" s="20"/>
      <c r="H156" s="21"/>
      <c r="I156" s="11"/>
      <c r="J156" s="10">
        <f t="shared" si="71"/>
        <v>0</v>
      </c>
      <c r="K156" s="112">
        <f t="shared" si="72"/>
        <v>133.26</v>
      </c>
      <c r="L156" s="9">
        <f t="shared" si="73"/>
        <v>382.45</v>
      </c>
      <c r="M156" s="9">
        <f t="shared" si="74"/>
        <v>0</v>
      </c>
      <c r="N156" s="9">
        <f t="shared" si="75"/>
        <v>0</v>
      </c>
      <c r="O156" s="77">
        <f t="shared" si="76"/>
        <v>382.45</v>
      </c>
    </row>
    <row r="157" spans="1:15" ht="25.5" x14ac:dyDescent="0.25">
      <c r="A157" s="67" t="s">
        <v>322</v>
      </c>
      <c r="B157" s="115" t="s">
        <v>138</v>
      </c>
      <c r="C157" s="113" t="s">
        <v>7</v>
      </c>
      <c r="D157" s="111">
        <v>15.4</v>
      </c>
      <c r="E157" s="114">
        <v>133.26</v>
      </c>
      <c r="F157" s="71"/>
      <c r="G157" s="20"/>
      <c r="H157" s="21"/>
      <c r="I157" s="11"/>
      <c r="J157" s="10">
        <f t="shared" si="71"/>
        <v>0</v>
      </c>
      <c r="K157" s="112">
        <f t="shared" si="72"/>
        <v>133.26</v>
      </c>
      <c r="L157" s="9">
        <f t="shared" si="73"/>
        <v>2052.1999999999998</v>
      </c>
      <c r="M157" s="9">
        <f t="shared" si="74"/>
        <v>0</v>
      </c>
      <c r="N157" s="9">
        <f t="shared" si="75"/>
        <v>0</v>
      </c>
      <c r="O157" s="77">
        <f t="shared" si="76"/>
        <v>2052.1999999999998</v>
      </c>
    </row>
    <row r="158" spans="1:15" ht="25.5" x14ac:dyDescent="0.25">
      <c r="A158" s="67" t="s">
        <v>323</v>
      </c>
      <c r="B158" s="115" t="s">
        <v>326</v>
      </c>
      <c r="C158" s="113" t="s">
        <v>7</v>
      </c>
      <c r="D158" s="111">
        <v>307.49990000000003</v>
      </c>
      <c r="E158" s="114">
        <v>5.91</v>
      </c>
      <c r="F158" s="71"/>
      <c r="G158" s="20"/>
      <c r="H158" s="21"/>
      <c r="I158" s="11"/>
      <c r="J158" s="10">
        <f t="shared" si="71"/>
        <v>0</v>
      </c>
      <c r="K158" s="112">
        <f t="shared" si="72"/>
        <v>5.91</v>
      </c>
      <c r="L158" s="9">
        <f t="shared" si="73"/>
        <v>1817.32</v>
      </c>
      <c r="M158" s="9">
        <f t="shared" si="74"/>
        <v>0</v>
      </c>
      <c r="N158" s="9">
        <f t="shared" si="75"/>
        <v>0</v>
      </c>
      <c r="O158" s="77">
        <f t="shared" si="76"/>
        <v>1817.32</v>
      </c>
    </row>
    <row r="159" spans="1:15" x14ac:dyDescent="0.25">
      <c r="A159" s="67"/>
      <c r="B159" s="68"/>
      <c r="C159" s="69"/>
      <c r="D159" s="70"/>
      <c r="E159" s="70"/>
      <c r="F159" s="71"/>
      <c r="G159" s="20"/>
      <c r="H159" s="21"/>
      <c r="I159" s="11"/>
      <c r="J159" s="10"/>
      <c r="K159" s="29"/>
      <c r="L159" s="140">
        <f>SUM(L148:L158)</f>
        <v>42738.749999999993</v>
      </c>
      <c r="M159" s="140">
        <f t="shared" ref="M159:N159" si="77">SUM(M148:M158)</f>
        <v>8524.5300000000007</v>
      </c>
      <c r="N159" s="140">
        <f t="shared" si="77"/>
        <v>8524.5300000000007</v>
      </c>
      <c r="O159" s="77"/>
    </row>
    <row r="160" spans="1:15" x14ac:dyDescent="0.25">
      <c r="A160" s="103" t="s">
        <v>327</v>
      </c>
      <c r="B160" s="102" t="s">
        <v>18</v>
      </c>
      <c r="C160" s="62"/>
      <c r="D160" s="63"/>
      <c r="E160" s="61"/>
      <c r="F160" s="64"/>
      <c r="G160" s="26"/>
      <c r="H160" s="65"/>
      <c r="I160" s="28"/>
      <c r="J160" s="29"/>
      <c r="K160" s="41"/>
      <c r="L160" s="24"/>
      <c r="M160" s="28"/>
      <c r="N160" s="64"/>
      <c r="O160" s="99">
        <f>SUM(O161:O165)</f>
        <v>19123.62</v>
      </c>
    </row>
    <row r="161" spans="1:15" ht="25.5" x14ac:dyDescent="0.25">
      <c r="A161" s="67" t="s">
        <v>30</v>
      </c>
      <c r="B161" s="115" t="s">
        <v>328</v>
      </c>
      <c r="C161" s="113" t="s">
        <v>7</v>
      </c>
      <c r="D161" s="111">
        <v>15.7399</v>
      </c>
      <c r="E161" s="114">
        <v>57.62</v>
      </c>
      <c r="F161" s="71"/>
      <c r="G161" s="20"/>
      <c r="H161" s="21"/>
      <c r="I161" s="11"/>
      <c r="J161" s="10">
        <f t="shared" ref="J161" si="78">SUM(G161,I161)</f>
        <v>0</v>
      </c>
      <c r="K161" s="112">
        <f t="shared" ref="K161" si="79">E161-J161</f>
        <v>57.62</v>
      </c>
      <c r="L161" s="9">
        <f t="shared" ref="L161" si="80">ROUND(E161*D161,2)</f>
        <v>906.93</v>
      </c>
      <c r="M161" s="9">
        <f t="shared" ref="M161" si="81">ROUND(I161*D161,2)</f>
        <v>0</v>
      </c>
      <c r="N161" s="9">
        <f t="shared" ref="N161" si="82">ROUND(J161*D161,2)</f>
        <v>0</v>
      </c>
      <c r="O161" s="77">
        <f t="shared" ref="O161" si="83">L161-N161</f>
        <v>906.93</v>
      </c>
    </row>
    <row r="162" spans="1:15" ht="38.25" x14ac:dyDescent="0.25">
      <c r="A162" s="67" t="s">
        <v>31</v>
      </c>
      <c r="B162" s="115" t="s">
        <v>329</v>
      </c>
      <c r="C162" s="113" t="s">
        <v>7</v>
      </c>
      <c r="D162" s="111">
        <v>34.639980000000001</v>
      </c>
      <c r="E162" s="114">
        <v>195.2</v>
      </c>
      <c r="F162" s="71"/>
      <c r="G162" s="20"/>
      <c r="H162" s="21"/>
      <c r="I162" s="11">
        <v>144.69999999999999</v>
      </c>
      <c r="J162" s="10">
        <f t="shared" ref="J162:J165" si="84">SUM(G162,I162)</f>
        <v>144.69999999999999</v>
      </c>
      <c r="K162" s="112">
        <f t="shared" ref="K162:K165" si="85">E162-J162</f>
        <v>50.5</v>
      </c>
      <c r="L162" s="9">
        <f t="shared" ref="L162:L165" si="86">ROUND(E162*D162,2)</f>
        <v>6761.72</v>
      </c>
      <c r="M162" s="9">
        <f t="shared" ref="M162:M165" si="87">ROUND(I162*D162,2)</f>
        <v>5012.41</v>
      </c>
      <c r="N162" s="9">
        <f t="shared" ref="N162:N165" si="88">ROUND(J162*D162,2)</f>
        <v>5012.41</v>
      </c>
      <c r="O162" s="77">
        <f t="shared" ref="O162:O165" si="89">L162-N162</f>
        <v>1749.3100000000004</v>
      </c>
    </row>
    <row r="163" spans="1:15" ht="51" x14ac:dyDescent="0.25">
      <c r="A163" s="67" t="s">
        <v>32</v>
      </c>
      <c r="B163" s="115" t="s">
        <v>330</v>
      </c>
      <c r="C163" s="113" t="s">
        <v>7</v>
      </c>
      <c r="D163" s="111">
        <v>71.889979999999994</v>
      </c>
      <c r="E163" s="114">
        <v>195.2</v>
      </c>
      <c r="F163" s="71"/>
      <c r="G163" s="20"/>
      <c r="H163" s="21"/>
      <c r="I163" s="11"/>
      <c r="J163" s="10">
        <f t="shared" si="84"/>
        <v>0</v>
      </c>
      <c r="K163" s="112">
        <f t="shared" si="85"/>
        <v>195.2</v>
      </c>
      <c r="L163" s="9">
        <f t="shared" si="86"/>
        <v>14032.92</v>
      </c>
      <c r="M163" s="9">
        <f t="shared" si="87"/>
        <v>0</v>
      </c>
      <c r="N163" s="9">
        <f t="shared" si="88"/>
        <v>0</v>
      </c>
      <c r="O163" s="77">
        <f t="shared" si="89"/>
        <v>14032.92</v>
      </c>
    </row>
    <row r="164" spans="1:15" x14ac:dyDescent="0.25">
      <c r="A164" s="67" t="s">
        <v>33</v>
      </c>
      <c r="B164" s="115" t="s">
        <v>331</v>
      </c>
      <c r="C164" s="113" t="s">
        <v>256</v>
      </c>
      <c r="D164" s="111">
        <v>22.25</v>
      </c>
      <c r="E164" s="114">
        <v>106.32</v>
      </c>
      <c r="F164" s="71"/>
      <c r="G164" s="20"/>
      <c r="H164" s="21"/>
      <c r="I164" s="11"/>
      <c r="J164" s="10">
        <f t="shared" si="84"/>
        <v>0</v>
      </c>
      <c r="K164" s="112">
        <f t="shared" si="85"/>
        <v>106.32</v>
      </c>
      <c r="L164" s="9">
        <f t="shared" si="86"/>
        <v>2365.62</v>
      </c>
      <c r="M164" s="9">
        <f t="shared" si="87"/>
        <v>0</v>
      </c>
      <c r="N164" s="9">
        <f t="shared" si="88"/>
        <v>0</v>
      </c>
      <c r="O164" s="77">
        <f t="shared" si="89"/>
        <v>2365.62</v>
      </c>
    </row>
    <row r="165" spans="1:15" x14ac:dyDescent="0.25">
      <c r="A165" s="67" t="s">
        <v>34</v>
      </c>
      <c r="B165" s="115" t="s">
        <v>332</v>
      </c>
      <c r="C165" s="113" t="s">
        <v>9</v>
      </c>
      <c r="D165" s="111">
        <v>229.47</v>
      </c>
      <c r="E165" s="114">
        <v>0.3</v>
      </c>
      <c r="F165" s="71"/>
      <c r="G165" s="20"/>
      <c r="H165" s="21"/>
      <c r="I165" s="11"/>
      <c r="J165" s="10">
        <f t="shared" si="84"/>
        <v>0</v>
      </c>
      <c r="K165" s="112">
        <f t="shared" si="85"/>
        <v>0.3</v>
      </c>
      <c r="L165" s="9">
        <f t="shared" si="86"/>
        <v>68.84</v>
      </c>
      <c r="M165" s="9">
        <f t="shared" si="87"/>
        <v>0</v>
      </c>
      <c r="N165" s="9">
        <f t="shared" si="88"/>
        <v>0</v>
      </c>
      <c r="O165" s="77">
        <f t="shared" si="89"/>
        <v>68.84</v>
      </c>
    </row>
    <row r="166" spans="1:15" x14ac:dyDescent="0.25">
      <c r="A166" s="67"/>
      <c r="B166" s="68"/>
      <c r="C166" s="69"/>
      <c r="D166" s="70"/>
      <c r="E166" s="70"/>
      <c r="F166" s="71"/>
      <c r="G166" s="20"/>
      <c r="H166" s="21"/>
      <c r="I166" s="11"/>
      <c r="J166" s="10"/>
      <c r="K166" s="29"/>
      <c r="L166" s="140">
        <f>SUM(L161:L165)</f>
        <v>24136.03</v>
      </c>
      <c r="M166" s="140">
        <f t="shared" ref="M166:N166" si="90">SUM(M161:M165)</f>
        <v>5012.41</v>
      </c>
      <c r="N166" s="140">
        <f t="shared" si="90"/>
        <v>5012.41</v>
      </c>
      <c r="O166" s="77"/>
    </row>
    <row r="167" spans="1:15" x14ac:dyDescent="0.25">
      <c r="A167" s="103" t="s">
        <v>334</v>
      </c>
      <c r="B167" s="102" t="s">
        <v>130</v>
      </c>
      <c r="C167" s="62"/>
      <c r="D167" s="63"/>
      <c r="E167" s="61"/>
      <c r="F167" s="64"/>
      <c r="G167" s="26"/>
      <c r="H167" s="65"/>
      <c r="I167" s="28"/>
      <c r="J167" s="29"/>
      <c r="K167" s="41"/>
      <c r="L167" s="24"/>
      <c r="M167" s="28"/>
      <c r="N167" s="64"/>
      <c r="O167" s="99">
        <f>SUM(O168:O174)</f>
        <v>48771.32</v>
      </c>
    </row>
    <row r="168" spans="1:15" ht="25.5" x14ac:dyDescent="0.25">
      <c r="A168" s="67" t="s">
        <v>36</v>
      </c>
      <c r="B168" s="115" t="s">
        <v>336</v>
      </c>
      <c r="C168" s="113" t="s">
        <v>7</v>
      </c>
      <c r="D168" s="105">
        <v>905.05</v>
      </c>
      <c r="E168" s="114">
        <v>8.0500000000000007</v>
      </c>
      <c r="F168" s="71"/>
      <c r="G168" s="71"/>
      <c r="H168" s="78"/>
      <c r="I168" s="11"/>
      <c r="J168" s="10">
        <f t="shared" ref="J168:J174" si="91">G168+I168</f>
        <v>0</v>
      </c>
      <c r="K168" s="29">
        <f t="shared" ref="K168:K174" si="92">E168-J168</f>
        <v>8.0500000000000007</v>
      </c>
      <c r="L168" s="9">
        <f t="shared" ref="L168:L174" si="93">ROUND(E168*D168,2)</f>
        <v>7285.65</v>
      </c>
      <c r="M168" s="9">
        <f t="shared" ref="M168:M174" si="94">ROUND(I168*D168,2)</f>
        <v>0</v>
      </c>
      <c r="N168" s="9">
        <f t="shared" ref="N168:N174" si="95">ROUND(J168*D168,2)</f>
        <v>0</v>
      </c>
      <c r="O168" s="77">
        <f t="shared" ref="O168:O174" si="96">L168-N168</f>
        <v>7285.65</v>
      </c>
    </row>
    <row r="169" spans="1:15" ht="38.25" x14ac:dyDescent="0.25">
      <c r="A169" s="67" t="s">
        <v>37</v>
      </c>
      <c r="B169" s="115" t="s">
        <v>337</v>
      </c>
      <c r="C169" s="113" t="s">
        <v>7</v>
      </c>
      <c r="D169" s="105">
        <v>442.12</v>
      </c>
      <c r="E169" s="114">
        <v>13.86</v>
      </c>
      <c r="F169" s="71"/>
      <c r="G169" s="71"/>
      <c r="H169" s="78"/>
      <c r="I169" s="11"/>
      <c r="J169" s="10">
        <f t="shared" si="91"/>
        <v>0</v>
      </c>
      <c r="K169" s="29">
        <f t="shared" si="92"/>
        <v>13.86</v>
      </c>
      <c r="L169" s="9">
        <f t="shared" si="93"/>
        <v>6127.78</v>
      </c>
      <c r="M169" s="9">
        <f t="shared" si="94"/>
        <v>0</v>
      </c>
      <c r="N169" s="9">
        <f t="shared" si="95"/>
        <v>0</v>
      </c>
      <c r="O169" s="77">
        <f t="shared" si="96"/>
        <v>6127.78</v>
      </c>
    </row>
    <row r="170" spans="1:15" ht="25.5" x14ac:dyDescent="0.25">
      <c r="A170" s="67" t="s">
        <v>38</v>
      </c>
      <c r="B170" s="115" t="s">
        <v>338</v>
      </c>
      <c r="C170" s="113" t="s">
        <v>7</v>
      </c>
      <c r="D170" s="105">
        <v>516.79999999999995</v>
      </c>
      <c r="E170" s="114">
        <v>4.2</v>
      </c>
      <c r="F170" s="71"/>
      <c r="G170" s="71"/>
      <c r="H170" s="78"/>
      <c r="I170" s="11"/>
      <c r="J170" s="10">
        <f t="shared" si="91"/>
        <v>0</v>
      </c>
      <c r="K170" s="29">
        <f t="shared" si="92"/>
        <v>4.2</v>
      </c>
      <c r="L170" s="9">
        <f t="shared" si="93"/>
        <v>2170.56</v>
      </c>
      <c r="M170" s="9">
        <f t="shared" si="94"/>
        <v>0</v>
      </c>
      <c r="N170" s="9">
        <f t="shared" si="95"/>
        <v>0</v>
      </c>
      <c r="O170" s="77">
        <f t="shared" si="96"/>
        <v>2170.56</v>
      </c>
    </row>
    <row r="171" spans="1:15" x14ac:dyDescent="0.25">
      <c r="A171" s="67" t="s">
        <v>39</v>
      </c>
      <c r="B171" s="115" t="s">
        <v>339</v>
      </c>
      <c r="C171" s="113" t="s">
        <v>7</v>
      </c>
      <c r="D171" s="105">
        <v>244.73</v>
      </c>
      <c r="E171" s="114">
        <v>53.7</v>
      </c>
      <c r="F171" s="71"/>
      <c r="G171" s="20"/>
      <c r="H171" s="21">
        <v>93.08</v>
      </c>
      <c r="I171" s="11"/>
      <c r="J171" s="10">
        <f t="shared" si="91"/>
        <v>0</v>
      </c>
      <c r="K171" s="29">
        <f t="shared" si="92"/>
        <v>53.7</v>
      </c>
      <c r="L171" s="9">
        <f t="shared" si="93"/>
        <v>13142</v>
      </c>
      <c r="M171" s="9">
        <f t="shared" si="94"/>
        <v>0</v>
      </c>
      <c r="N171" s="9">
        <f t="shared" si="95"/>
        <v>0</v>
      </c>
      <c r="O171" s="77">
        <f t="shared" si="96"/>
        <v>13142</v>
      </c>
    </row>
    <row r="172" spans="1:15" ht="38.25" x14ac:dyDescent="0.25">
      <c r="A172" s="67" t="s">
        <v>40</v>
      </c>
      <c r="B172" s="115" t="s">
        <v>93</v>
      </c>
      <c r="C172" s="113" t="s">
        <v>7</v>
      </c>
      <c r="D172" s="105">
        <v>1428.86</v>
      </c>
      <c r="E172" s="114">
        <v>12.5</v>
      </c>
      <c r="F172" s="71"/>
      <c r="G172" s="20"/>
      <c r="H172" s="21"/>
      <c r="I172" s="11"/>
      <c r="J172" s="10">
        <f t="shared" si="91"/>
        <v>0</v>
      </c>
      <c r="K172" s="29">
        <f t="shared" si="92"/>
        <v>12.5</v>
      </c>
      <c r="L172" s="9">
        <f t="shared" si="93"/>
        <v>17860.75</v>
      </c>
      <c r="M172" s="9">
        <f t="shared" si="94"/>
        <v>0</v>
      </c>
      <c r="N172" s="9">
        <f t="shared" si="95"/>
        <v>0</v>
      </c>
      <c r="O172" s="77">
        <f t="shared" si="96"/>
        <v>17860.75</v>
      </c>
    </row>
    <row r="173" spans="1:15" ht="38.25" x14ac:dyDescent="0.25">
      <c r="A173" s="67" t="s">
        <v>41</v>
      </c>
      <c r="B173" s="115" t="s">
        <v>340</v>
      </c>
      <c r="C173" s="113" t="s">
        <v>341</v>
      </c>
      <c r="D173" s="105">
        <v>66.56</v>
      </c>
      <c r="E173" s="114">
        <v>10</v>
      </c>
      <c r="F173" s="71"/>
      <c r="G173" s="20"/>
      <c r="H173" s="21"/>
      <c r="I173" s="11"/>
      <c r="J173" s="10">
        <f t="shared" si="91"/>
        <v>0</v>
      </c>
      <c r="K173" s="29">
        <f t="shared" si="92"/>
        <v>10</v>
      </c>
      <c r="L173" s="9">
        <f t="shared" si="93"/>
        <v>665.6</v>
      </c>
      <c r="M173" s="9">
        <f t="shared" si="94"/>
        <v>0</v>
      </c>
      <c r="N173" s="9">
        <f t="shared" si="95"/>
        <v>0</v>
      </c>
      <c r="O173" s="77">
        <f t="shared" si="96"/>
        <v>665.6</v>
      </c>
    </row>
    <row r="174" spans="1:15" ht="38.25" x14ac:dyDescent="0.25">
      <c r="A174" s="67" t="s">
        <v>335</v>
      </c>
      <c r="B174" s="115" t="s">
        <v>132</v>
      </c>
      <c r="C174" s="113" t="s">
        <v>7</v>
      </c>
      <c r="D174" s="105">
        <v>1265.82</v>
      </c>
      <c r="E174" s="114">
        <v>1.2</v>
      </c>
      <c r="F174" s="71"/>
      <c r="G174" s="20"/>
      <c r="H174" s="21"/>
      <c r="I174" s="11"/>
      <c r="J174" s="10">
        <f t="shared" si="91"/>
        <v>0</v>
      </c>
      <c r="K174" s="29">
        <f t="shared" si="92"/>
        <v>1.2</v>
      </c>
      <c r="L174" s="9">
        <f t="shared" si="93"/>
        <v>1518.98</v>
      </c>
      <c r="M174" s="9">
        <f t="shared" si="94"/>
        <v>0</v>
      </c>
      <c r="N174" s="9">
        <f t="shared" si="95"/>
        <v>0</v>
      </c>
      <c r="O174" s="77">
        <f t="shared" si="96"/>
        <v>1518.98</v>
      </c>
    </row>
    <row r="175" spans="1:15" x14ac:dyDescent="0.25">
      <c r="A175" s="67"/>
      <c r="B175" s="68"/>
      <c r="C175" s="69"/>
      <c r="D175" s="70"/>
      <c r="E175" s="70"/>
      <c r="F175" s="71"/>
      <c r="G175" s="20"/>
      <c r="H175" s="78"/>
      <c r="I175" s="11"/>
      <c r="J175" s="10"/>
      <c r="K175" s="29"/>
      <c r="L175" s="140">
        <f>SUM(L168:L174)</f>
        <v>48771.32</v>
      </c>
      <c r="M175" s="140">
        <f t="shared" ref="M175:N175" si="97">SUM(M168:M174)</f>
        <v>0</v>
      </c>
      <c r="N175" s="140">
        <f t="shared" si="97"/>
        <v>0</v>
      </c>
      <c r="O175" s="60"/>
    </row>
    <row r="176" spans="1:15" x14ac:dyDescent="0.25">
      <c r="A176" s="103" t="s">
        <v>342</v>
      </c>
      <c r="B176" s="102" t="s">
        <v>12</v>
      </c>
      <c r="C176" s="62"/>
      <c r="D176" s="63"/>
      <c r="E176" s="61"/>
      <c r="F176" s="64"/>
      <c r="G176" s="26"/>
      <c r="H176" s="27">
        <v>85.18</v>
      </c>
      <c r="I176" s="28"/>
      <c r="J176" s="29"/>
      <c r="K176" s="41"/>
      <c r="L176" s="24"/>
      <c r="M176" s="24"/>
      <c r="N176" s="24"/>
      <c r="O176" s="52">
        <f>SUM(O177:O178)</f>
        <v>4493.67</v>
      </c>
    </row>
    <row r="177" spans="1:18" ht="25.5" x14ac:dyDescent="0.25">
      <c r="A177" s="67" t="s">
        <v>43</v>
      </c>
      <c r="B177" s="115" t="s">
        <v>343</v>
      </c>
      <c r="C177" s="113" t="s">
        <v>7</v>
      </c>
      <c r="D177" s="105">
        <v>36.009799999999998</v>
      </c>
      <c r="E177" s="74">
        <v>31.93</v>
      </c>
      <c r="F177" s="71"/>
      <c r="G177" s="11"/>
      <c r="H177" s="78"/>
      <c r="I177" s="11"/>
      <c r="J177" s="10">
        <f>I177+G177</f>
        <v>0</v>
      </c>
      <c r="K177" s="29">
        <f>E177-J177</f>
        <v>31.93</v>
      </c>
      <c r="L177" s="106">
        <f t="shared" ref="L177:L178" si="98">ROUND(E177*D177,2)</f>
        <v>1149.79</v>
      </c>
      <c r="M177" s="9">
        <f>ROUND(I177*D177,2)</f>
        <v>0</v>
      </c>
      <c r="N177" s="9">
        <f>ROUND(J177*D177,2)</f>
        <v>0</v>
      </c>
      <c r="O177" s="80">
        <f>L177-N177</f>
        <v>1149.79</v>
      </c>
    </row>
    <row r="178" spans="1:18" ht="25.5" x14ac:dyDescent="0.25">
      <c r="A178" s="67" t="s">
        <v>44</v>
      </c>
      <c r="B178" s="115" t="s">
        <v>344</v>
      </c>
      <c r="C178" s="113" t="s">
        <v>7</v>
      </c>
      <c r="D178" s="105">
        <v>23.01999</v>
      </c>
      <c r="E178" s="74">
        <v>145.26</v>
      </c>
      <c r="F178" s="71"/>
      <c r="G178" s="10"/>
      <c r="H178" s="78"/>
      <c r="I178" s="10"/>
      <c r="J178" s="10">
        <f>I178+G178</f>
        <v>0</v>
      </c>
      <c r="K178" s="29">
        <f>E178-I178</f>
        <v>145.26</v>
      </c>
      <c r="L178" s="106">
        <f t="shared" si="98"/>
        <v>3343.88</v>
      </c>
      <c r="M178" s="9">
        <f>ROUND(I178*D178,2)</f>
        <v>0</v>
      </c>
      <c r="N178" s="9">
        <f>ROUND(J178*D178,2)</f>
        <v>0</v>
      </c>
      <c r="O178" s="80">
        <f>L178-N178</f>
        <v>3343.88</v>
      </c>
    </row>
    <row r="179" spans="1:18" x14ac:dyDescent="0.25">
      <c r="A179" s="67"/>
      <c r="B179" s="79"/>
      <c r="C179" s="69"/>
      <c r="D179" s="70"/>
      <c r="E179" s="70"/>
      <c r="F179" s="71"/>
      <c r="G179" s="71"/>
      <c r="H179" s="78"/>
      <c r="I179" s="11"/>
      <c r="J179" s="10"/>
      <c r="K179" s="29"/>
      <c r="L179" s="140">
        <f>SUM(L177:L178)</f>
        <v>4493.67</v>
      </c>
      <c r="M179" s="140">
        <f>SUM(M177:M178)</f>
        <v>0</v>
      </c>
      <c r="N179" s="140">
        <f>SUM(N177:N178)</f>
        <v>0</v>
      </c>
      <c r="O179" s="60"/>
    </row>
    <row r="180" spans="1:18" x14ac:dyDescent="0.25">
      <c r="A180" s="103" t="s">
        <v>345</v>
      </c>
      <c r="B180" s="102" t="s">
        <v>351</v>
      </c>
      <c r="C180" s="62"/>
      <c r="D180" s="63"/>
      <c r="E180" s="61"/>
      <c r="F180" s="64"/>
      <c r="G180" s="26"/>
      <c r="H180" s="27">
        <v>36.479999999999997</v>
      </c>
      <c r="I180" s="28"/>
      <c r="J180" s="29"/>
      <c r="K180" s="81"/>
      <c r="L180" s="24"/>
      <c r="M180" s="24"/>
      <c r="N180" s="24"/>
      <c r="O180" s="73">
        <f>SUM(O181:O186)</f>
        <v>4744.1400000000003</v>
      </c>
    </row>
    <row r="181" spans="1:18" ht="38.25" x14ac:dyDescent="0.25">
      <c r="A181" s="67" t="s">
        <v>45</v>
      </c>
      <c r="B181" s="137" t="s">
        <v>191</v>
      </c>
      <c r="C181" s="69" t="s">
        <v>7</v>
      </c>
      <c r="D181" s="104">
        <v>86.82</v>
      </c>
      <c r="E181" s="139">
        <v>18.61</v>
      </c>
      <c r="F181" s="71"/>
      <c r="G181" s="88"/>
      <c r="H181" s="78"/>
      <c r="I181" s="11"/>
      <c r="J181" s="10">
        <f>SUM(G181:I181)</f>
        <v>0</v>
      </c>
      <c r="K181" s="29">
        <f t="shared" ref="K181:K186" si="99">E181-J181</f>
        <v>18.61</v>
      </c>
      <c r="L181" s="9">
        <f t="shared" ref="L181:L186" si="100">ROUND(E181*D181,2)</f>
        <v>1615.72</v>
      </c>
      <c r="M181" s="9">
        <f t="shared" ref="M181:M184" si="101">ROUND(I181*D181,2)</f>
        <v>0</v>
      </c>
      <c r="N181" s="9">
        <f t="shared" ref="N181:N184" si="102">ROUND(J181*D181,2)</f>
        <v>0</v>
      </c>
      <c r="O181" s="77">
        <f>L181-N181</f>
        <v>1615.72</v>
      </c>
    </row>
    <row r="182" spans="1:18" x14ac:dyDescent="0.25">
      <c r="A182" s="67" t="s">
        <v>105</v>
      </c>
      <c r="B182" s="137" t="s">
        <v>77</v>
      </c>
      <c r="C182" s="69" t="s">
        <v>9</v>
      </c>
      <c r="D182" s="104">
        <v>50.088999999999999</v>
      </c>
      <c r="E182" s="139">
        <v>5.51</v>
      </c>
      <c r="F182" s="71"/>
      <c r="G182" s="88"/>
      <c r="H182" s="78"/>
      <c r="I182" s="11"/>
      <c r="J182" s="10">
        <f>SUM(G182,I182)</f>
        <v>0</v>
      </c>
      <c r="K182" s="29">
        <f t="shared" si="99"/>
        <v>5.51</v>
      </c>
      <c r="L182" s="9">
        <f t="shared" si="100"/>
        <v>275.99</v>
      </c>
      <c r="M182" s="9">
        <f t="shared" si="101"/>
        <v>0</v>
      </c>
      <c r="N182" s="9">
        <f t="shared" si="102"/>
        <v>0</v>
      </c>
      <c r="O182" s="77">
        <f>L182-N182</f>
        <v>275.99</v>
      </c>
    </row>
    <row r="183" spans="1:18" x14ac:dyDescent="0.25">
      <c r="A183" s="67" t="s">
        <v>106</v>
      </c>
      <c r="B183" s="137" t="s">
        <v>150</v>
      </c>
      <c r="C183" s="69" t="s">
        <v>69</v>
      </c>
      <c r="D183" s="104">
        <v>78</v>
      </c>
      <c r="E183" s="139">
        <v>9</v>
      </c>
      <c r="F183" s="71"/>
      <c r="G183" s="11"/>
      <c r="H183" s="21">
        <v>589.54999999999995</v>
      </c>
      <c r="I183" s="11"/>
      <c r="J183" s="10">
        <f t="shared" ref="J183:J186" si="103">SUM(G183,I183)</f>
        <v>0</v>
      </c>
      <c r="K183" s="29">
        <f t="shared" si="99"/>
        <v>9</v>
      </c>
      <c r="L183" s="9">
        <f t="shared" si="100"/>
        <v>702</v>
      </c>
      <c r="M183" s="9">
        <f t="shared" si="101"/>
        <v>0</v>
      </c>
      <c r="N183" s="9">
        <f t="shared" si="102"/>
        <v>0</v>
      </c>
      <c r="O183" s="77">
        <f t="shared" ref="O183:O184" si="104">L183-N183</f>
        <v>702</v>
      </c>
    </row>
    <row r="184" spans="1:18" x14ac:dyDescent="0.25">
      <c r="A184" s="67" t="s">
        <v>107</v>
      </c>
      <c r="B184" s="137" t="s">
        <v>346</v>
      </c>
      <c r="C184" s="69" t="s">
        <v>11</v>
      </c>
      <c r="D184" s="104">
        <v>114.209</v>
      </c>
      <c r="E184" s="139">
        <v>6.9</v>
      </c>
      <c r="F184" s="71"/>
      <c r="G184" s="11"/>
      <c r="H184" s="21">
        <v>550.77</v>
      </c>
      <c r="I184" s="11"/>
      <c r="J184" s="10">
        <f t="shared" si="103"/>
        <v>0</v>
      </c>
      <c r="K184" s="29">
        <f t="shared" si="99"/>
        <v>6.9</v>
      </c>
      <c r="L184" s="9">
        <f t="shared" si="100"/>
        <v>788.04</v>
      </c>
      <c r="M184" s="9">
        <f t="shared" si="101"/>
        <v>0</v>
      </c>
      <c r="N184" s="9">
        <f t="shared" si="102"/>
        <v>0</v>
      </c>
      <c r="O184" s="77">
        <f t="shared" si="104"/>
        <v>788.04</v>
      </c>
    </row>
    <row r="185" spans="1:18" x14ac:dyDescent="0.25">
      <c r="A185" s="67" t="s">
        <v>349</v>
      </c>
      <c r="B185" s="137" t="s">
        <v>347</v>
      </c>
      <c r="C185" s="69" t="s">
        <v>7</v>
      </c>
      <c r="D185" s="104">
        <v>266.37900000000002</v>
      </c>
      <c r="E185" s="139">
        <v>4.8600000000000003</v>
      </c>
      <c r="F185" s="71"/>
      <c r="G185" s="11"/>
      <c r="H185" s="21"/>
      <c r="I185" s="11"/>
      <c r="J185" s="10"/>
      <c r="K185" s="29">
        <f t="shared" si="99"/>
        <v>4.8600000000000003</v>
      </c>
      <c r="L185" s="9">
        <f t="shared" si="100"/>
        <v>1294.5999999999999</v>
      </c>
      <c r="M185" s="9">
        <f t="shared" ref="M185:M186" si="105">ROUND(I185*D185,2)</f>
        <v>0</v>
      </c>
      <c r="N185" s="9">
        <f t="shared" ref="N185:N186" si="106">ROUND(J185*D185,2)</f>
        <v>0</v>
      </c>
      <c r="O185" s="77">
        <f t="shared" ref="O185:O186" si="107">L185-N185</f>
        <v>1294.5999999999999</v>
      </c>
    </row>
    <row r="186" spans="1:18" x14ac:dyDescent="0.25">
      <c r="A186" s="67" t="s">
        <v>350</v>
      </c>
      <c r="B186" s="137" t="s">
        <v>348</v>
      </c>
      <c r="C186" s="69" t="s">
        <v>7</v>
      </c>
      <c r="D186" s="111">
        <v>0.3</v>
      </c>
      <c r="E186" s="139">
        <v>225.97</v>
      </c>
      <c r="F186" s="71"/>
      <c r="G186" s="11"/>
      <c r="H186" s="78"/>
      <c r="I186" s="11"/>
      <c r="J186" s="10">
        <f t="shared" si="103"/>
        <v>0</v>
      </c>
      <c r="K186" s="29">
        <f t="shared" si="99"/>
        <v>225.97</v>
      </c>
      <c r="L186" s="9">
        <f t="shared" si="100"/>
        <v>67.790000000000006</v>
      </c>
      <c r="M186" s="9">
        <f t="shared" si="105"/>
        <v>0</v>
      </c>
      <c r="N186" s="9">
        <f t="shared" si="106"/>
        <v>0</v>
      </c>
      <c r="O186" s="77">
        <f t="shared" si="107"/>
        <v>67.790000000000006</v>
      </c>
    </row>
    <row r="187" spans="1:18" x14ac:dyDescent="0.25">
      <c r="A187" s="67"/>
      <c r="B187" s="136"/>
      <c r="C187" s="69"/>
      <c r="D187" s="70"/>
      <c r="E187" s="138"/>
      <c r="F187" s="71"/>
      <c r="G187" s="71"/>
      <c r="H187" s="78"/>
      <c r="I187" s="11"/>
      <c r="J187" s="10"/>
      <c r="K187" s="29"/>
      <c r="L187" s="140">
        <f>SUM(L181:L186)</f>
        <v>4744.1400000000003</v>
      </c>
      <c r="M187" s="140">
        <f>SUM(M181:M186)</f>
        <v>0</v>
      </c>
      <c r="N187" s="140">
        <f>SUM(N181:N186)</f>
        <v>0</v>
      </c>
      <c r="O187" s="60"/>
    </row>
    <row r="188" spans="1:18" x14ac:dyDescent="0.25">
      <c r="A188" s="193" t="s">
        <v>46</v>
      </c>
      <c r="B188" s="194"/>
      <c r="C188" s="194"/>
      <c r="D188" s="194"/>
      <c r="E188" s="94"/>
      <c r="F188" s="95"/>
      <c r="G188" s="95"/>
      <c r="H188" s="96"/>
      <c r="I188" s="97"/>
      <c r="J188" s="98"/>
      <c r="K188" s="98"/>
      <c r="L188" s="100">
        <f>SUM(L187,L179,L175,L166,L159,L146,L119,L83,L71,L68,L47,L24)</f>
        <v>167431.13000000003</v>
      </c>
      <c r="M188" s="100">
        <f t="shared" ref="M188:N188" si="108">SUM(M187,M179,M175,M166,M159,M146,M119,M83,M71,M68,M47,M24)</f>
        <v>39565.380000000005</v>
      </c>
      <c r="N188" s="100">
        <f t="shared" si="108"/>
        <v>39565.380000000005</v>
      </c>
      <c r="O188" s="100">
        <f>L188-N188</f>
        <v>127865.75000000003</v>
      </c>
    </row>
    <row r="189" spans="1:18" x14ac:dyDescent="0.25">
      <c r="M189" s="12">
        <f>ROUND(M188/L188,4)</f>
        <v>0.23630000000000001</v>
      </c>
      <c r="N189" s="12">
        <f>ROUND(N188/L188,4)</f>
        <v>0.23630000000000001</v>
      </c>
      <c r="Q189" s="126"/>
      <c r="R189" s="126">
        <f>L188*0.005</f>
        <v>837.15565000000015</v>
      </c>
    </row>
    <row r="190" spans="1:18" x14ac:dyDescent="0.25">
      <c r="M190" s="13"/>
    </row>
    <row r="191" spans="1:18" x14ac:dyDescent="0.25">
      <c r="B191" s="48"/>
      <c r="C191" s="48"/>
      <c r="D191" s="48"/>
      <c r="P191">
        <v>73.319999999999993</v>
      </c>
    </row>
    <row r="192" spans="1:18" x14ac:dyDescent="0.25">
      <c r="B192" s="48"/>
      <c r="C192" s="48"/>
      <c r="D192" s="48"/>
    </row>
    <row r="193" spans="2:15" x14ac:dyDescent="0.25">
      <c r="B193" s="50" t="s">
        <v>64</v>
      </c>
      <c r="C193" s="47"/>
      <c r="D193" s="192" t="s">
        <v>65</v>
      </c>
      <c r="E193" s="192"/>
      <c r="F193" s="192"/>
      <c r="G193" s="192"/>
      <c r="H193" s="192"/>
      <c r="I193" s="192"/>
      <c r="L193" s="187" t="s">
        <v>67</v>
      </c>
      <c r="M193" s="188"/>
      <c r="N193" s="188"/>
      <c r="O193" s="188"/>
    </row>
    <row r="194" spans="2:15" x14ac:dyDescent="0.25">
      <c r="D194" s="49"/>
      <c r="E194" s="191" t="s">
        <v>66</v>
      </c>
      <c r="F194" s="191"/>
      <c r="G194" s="191"/>
      <c r="H194" s="49"/>
      <c r="L194" s="189" t="s">
        <v>68</v>
      </c>
      <c r="M194" s="190"/>
      <c r="N194" s="190"/>
      <c r="O194" s="190"/>
    </row>
    <row r="197" spans="2:15" x14ac:dyDescent="0.25">
      <c r="N197">
        <v>527556.01</v>
      </c>
    </row>
    <row r="198" spans="2:15" x14ac:dyDescent="0.25">
      <c r="N198" s="126">
        <f>N197-N188</f>
        <v>487990.63</v>
      </c>
    </row>
  </sheetData>
  <mergeCells count="38">
    <mergeCell ref="K9:K12"/>
    <mergeCell ref="L193:O193"/>
    <mergeCell ref="L194:O194"/>
    <mergeCell ref="E194:G194"/>
    <mergeCell ref="D193:I193"/>
    <mergeCell ref="A188:D188"/>
    <mergeCell ref="A1:B2"/>
    <mergeCell ref="B9:B12"/>
    <mergeCell ref="A9:A12"/>
    <mergeCell ref="C1:I2"/>
    <mergeCell ref="J1:O1"/>
    <mergeCell ref="J2:O2"/>
    <mergeCell ref="K6:L6"/>
    <mergeCell ref="K7:M7"/>
    <mergeCell ref="N7:O7"/>
    <mergeCell ref="N6:O6"/>
    <mergeCell ref="O9:O12"/>
    <mergeCell ref="M10:M12"/>
    <mergeCell ref="E10:E12"/>
    <mergeCell ref="C9:C12"/>
    <mergeCell ref="D9:D12"/>
    <mergeCell ref="A3:B3"/>
    <mergeCell ref="C3:D3"/>
    <mergeCell ref="C4:D4"/>
    <mergeCell ref="A6:C7"/>
    <mergeCell ref="G10:G12"/>
    <mergeCell ref="E4:G4"/>
    <mergeCell ref="E9:J9"/>
    <mergeCell ref="J3:O3"/>
    <mergeCell ref="K4:L4"/>
    <mergeCell ref="N8:O8"/>
    <mergeCell ref="K5:L5"/>
    <mergeCell ref="K8:L8"/>
    <mergeCell ref="N10:N12"/>
    <mergeCell ref="L10:L12"/>
    <mergeCell ref="I10:I12"/>
    <mergeCell ref="C5:D5"/>
    <mergeCell ref="J10:J12"/>
  </mergeCells>
  <pageMargins left="0.51181102362204722" right="0.51181102362204722" top="0.78740157480314965" bottom="0.78740157480314965" header="0.31496062992125984" footer="0.31496062992125984"/>
  <pageSetup paperSize="9" scale="63" fitToHeight="0" orientation="landscape" r:id="rId1"/>
  <headerFooter>
    <oddHeader>&amp;F</oddHeader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BM 01</vt:lpstr>
      <vt:lpstr>'BM 01'!Area_de_impressao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marco</cp:lastModifiedBy>
  <cp:lastPrinted>2023-09-11T19:12:29Z</cp:lastPrinted>
  <dcterms:created xsi:type="dcterms:W3CDTF">2019-12-12T02:05:48Z</dcterms:created>
  <dcterms:modified xsi:type="dcterms:W3CDTF">2023-09-11T19:24:43Z</dcterms:modified>
</cp:coreProperties>
</file>