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TEBOOK\Documents\ARQUIVOS_OBRAS_ITABAIANA\07_OBRAS 2023\05_CRECHE TIPO B NOVA_ESTADO\BOLETINS DE MEDICAO\BM_03\"/>
    </mc:Choice>
  </mc:AlternateContent>
  <bookViews>
    <workbookView xWindow="0" yWindow="0" windowWidth="23040" windowHeight="9192"/>
  </bookViews>
  <sheets>
    <sheet name="BM 0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03'!$A$1:$O$333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" i="1" l="1"/>
  <c r="R91" i="1" l="1"/>
  <c r="G124" i="1" l="1"/>
  <c r="S4" i="1" l="1"/>
  <c r="M20" i="1" l="1"/>
  <c r="J20" i="1"/>
  <c r="M310" i="1"/>
  <c r="L310" i="1"/>
  <c r="J310" i="1"/>
  <c r="N310" i="1" s="1"/>
  <c r="M259" i="1"/>
  <c r="M260" i="1"/>
  <c r="L260" i="1"/>
  <c r="J260" i="1"/>
  <c r="N260" i="1" s="1"/>
  <c r="J259" i="1"/>
  <c r="K259" i="1" s="1"/>
  <c r="L229" i="1"/>
  <c r="J214" i="1"/>
  <c r="K214" i="1" s="1"/>
  <c r="J215" i="1"/>
  <c r="K215" i="1" s="1"/>
  <c r="L215" i="1"/>
  <c r="M215" i="1"/>
  <c r="L214" i="1"/>
  <c r="M214" i="1"/>
  <c r="M199" i="1"/>
  <c r="L199" i="1"/>
  <c r="J199" i="1"/>
  <c r="N199" i="1" s="1"/>
  <c r="M194" i="1"/>
  <c r="L194" i="1"/>
  <c r="J194" i="1"/>
  <c r="K194" i="1" s="1"/>
  <c r="M141" i="1"/>
  <c r="M142" i="1"/>
  <c r="M143" i="1"/>
  <c r="M144" i="1"/>
  <c r="J141" i="1"/>
  <c r="N141" i="1" s="1"/>
  <c r="J142" i="1"/>
  <c r="N142" i="1" s="1"/>
  <c r="J143" i="1"/>
  <c r="N143" i="1" s="1"/>
  <c r="J144" i="1"/>
  <c r="N144" i="1" s="1"/>
  <c r="L141" i="1"/>
  <c r="L142" i="1"/>
  <c r="L143" i="1"/>
  <c r="L144" i="1"/>
  <c r="M152" i="1"/>
  <c r="L152" i="1"/>
  <c r="J152" i="1"/>
  <c r="N152" i="1" s="1"/>
  <c r="M151" i="1"/>
  <c r="L151" i="1"/>
  <c r="J151" i="1"/>
  <c r="N151" i="1" s="1"/>
  <c r="M150" i="1"/>
  <c r="L150" i="1"/>
  <c r="J150" i="1"/>
  <c r="N150" i="1" s="1"/>
  <c r="M149" i="1"/>
  <c r="L149" i="1"/>
  <c r="J149" i="1"/>
  <c r="K149" i="1" s="1"/>
  <c r="M148" i="1"/>
  <c r="L148" i="1"/>
  <c r="J148" i="1"/>
  <c r="N148" i="1" s="1"/>
  <c r="M147" i="1"/>
  <c r="L147" i="1"/>
  <c r="J147" i="1"/>
  <c r="N147" i="1" s="1"/>
  <c r="M124" i="1"/>
  <c r="M125" i="1" s="1"/>
  <c r="L124" i="1"/>
  <c r="L125" i="1" s="1"/>
  <c r="J124" i="1"/>
  <c r="K124" i="1" s="1"/>
  <c r="M117" i="1"/>
  <c r="L117" i="1"/>
  <c r="J117" i="1"/>
  <c r="K117" i="1" s="1"/>
  <c r="M116" i="1"/>
  <c r="L116" i="1"/>
  <c r="J116" i="1"/>
  <c r="N116" i="1" s="1"/>
  <c r="J108" i="1"/>
  <c r="N108" i="1" s="1"/>
  <c r="J109" i="1"/>
  <c r="K109" i="1" s="1"/>
  <c r="J110" i="1"/>
  <c r="N110" i="1" s="1"/>
  <c r="J111" i="1"/>
  <c r="N111" i="1" s="1"/>
  <c r="M108" i="1"/>
  <c r="M109" i="1"/>
  <c r="M110" i="1"/>
  <c r="M111" i="1"/>
  <c r="L108" i="1"/>
  <c r="L109" i="1"/>
  <c r="J99" i="1"/>
  <c r="K99" i="1" s="1"/>
  <c r="J100" i="1"/>
  <c r="K100" i="1" s="1"/>
  <c r="J101" i="1"/>
  <c r="N101" i="1" s="1"/>
  <c r="J102" i="1"/>
  <c r="N102" i="1" s="1"/>
  <c r="J103" i="1"/>
  <c r="K103" i="1" s="1"/>
  <c r="M99" i="1"/>
  <c r="M100" i="1"/>
  <c r="M101" i="1"/>
  <c r="M102" i="1"/>
  <c r="M103" i="1"/>
  <c r="M104" i="1"/>
  <c r="L99" i="1"/>
  <c r="L100" i="1"/>
  <c r="L101" i="1"/>
  <c r="L102" i="1"/>
  <c r="M93" i="1"/>
  <c r="L93" i="1"/>
  <c r="J93" i="1"/>
  <c r="K93" i="1" s="1"/>
  <c r="M91" i="1"/>
  <c r="L91" i="1"/>
  <c r="J91" i="1"/>
  <c r="K91" i="1" s="1"/>
  <c r="M92" i="1"/>
  <c r="L92" i="1"/>
  <c r="J92" i="1"/>
  <c r="K92" i="1" s="1"/>
  <c r="O310" i="1" l="1"/>
  <c r="K310" i="1"/>
  <c r="O260" i="1"/>
  <c r="N259" i="1"/>
  <c r="O259" i="1" s="1"/>
  <c r="O199" i="1"/>
  <c r="K199" i="1"/>
  <c r="K260" i="1"/>
  <c r="N194" i="1"/>
  <c r="O194" i="1" s="1"/>
  <c r="N214" i="1"/>
  <c r="O214" i="1" s="1"/>
  <c r="N215" i="1"/>
  <c r="O215" i="1" s="1"/>
  <c r="O150" i="1"/>
  <c r="K144" i="1"/>
  <c r="K143" i="1"/>
  <c r="K142" i="1"/>
  <c r="O141" i="1"/>
  <c r="K141" i="1"/>
  <c r="O142" i="1"/>
  <c r="K152" i="1"/>
  <c r="O144" i="1"/>
  <c r="O143" i="1"/>
  <c r="N117" i="1"/>
  <c r="O117" i="1" s="1"/>
  <c r="O151" i="1"/>
  <c r="N149" i="1"/>
  <c r="O149" i="1" s="1"/>
  <c r="M153" i="1"/>
  <c r="O152" i="1"/>
  <c r="N124" i="1"/>
  <c r="N125" i="1" s="1"/>
  <c r="O147" i="1"/>
  <c r="K148" i="1"/>
  <c r="O148" i="1"/>
  <c r="K147" i="1"/>
  <c r="K151" i="1"/>
  <c r="K150" i="1"/>
  <c r="L153" i="1"/>
  <c r="K116" i="1"/>
  <c r="O116" i="1"/>
  <c r="O108" i="1"/>
  <c r="N109" i="1"/>
  <c r="O109" i="1" s="1"/>
  <c r="N93" i="1"/>
  <c r="O93" i="1" s="1"/>
  <c r="K108" i="1"/>
  <c r="N100" i="1"/>
  <c r="O100" i="1" s="1"/>
  <c r="N99" i="1"/>
  <c r="O99" i="1" s="1"/>
  <c r="O101" i="1"/>
  <c r="O102" i="1"/>
  <c r="K102" i="1"/>
  <c r="N103" i="1"/>
  <c r="K101" i="1"/>
  <c r="M94" i="1"/>
  <c r="L94" i="1"/>
  <c r="N91" i="1"/>
  <c r="O91" i="1" s="1"/>
  <c r="N92" i="1"/>
  <c r="O92" i="1" s="1"/>
  <c r="N153" i="1" l="1"/>
  <c r="O146" i="1"/>
  <c r="O124" i="1"/>
  <c r="O123" i="1" s="1"/>
  <c r="N94" i="1"/>
  <c r="O90" i="1"/>
  <c r="M81" i="1" l="1"/>
  <c r="L81" i="1"/>
  <c r="J81" i="1"/>
  <c r="K81" i="1" s="1"/>
  <c r="M80" i="1"/>
  <c r="L80" i="1"/>
  <c r="J80" i="1"/>
  <c r="N80" i="1" s="1"/>
  <c r="M79" i="1"/>
  <c r="L79" i="1"/>
  <c r="J79" i="1"/>
  <c r="K79" i="1" s="1"/>
  <c r="M78" i="1"/>
  <c r="L78" i="1"/>
  <c r="J78" i="1"/>
  <c r="K78" i="1" s="1"/>
  <c r="M77" i="1"/>
  <c r="L77" i="1"/>
  <c r="J77" i="1"/>
  <c r="N77" i="1" s="1"/>
  <c r="M70" i="1"/>
  <c r="M71" i="1"/>
  <c r="M72" i="1"/>
  <c r="L70" i="1"/>
  <c r="L71" i="1"/>
  <c r="L72" i="1"/>
  <c r="J70" i="1"/>
  <c r="N70" i="1" s="1"/>
  <c r="J71" i="1"/>
  <c r="N71" i="1" s="1"/>
  <c r="J72" i="1"/>
  <c r="K72" i="1" s="1"/>
  <c r="M59" i="1"/>
  <c r="L59" i="1"/>
  <c r="J59" i="1"/>
  <c r="N59" i="1" s="1"/>
  <c r="J52" i="1"/>
  <c r="K52" i="1" s="1"/>
  <c r="M52" i="1"/>
  <c r="L52" i="1"/>
  <c r="J43" i="1"/>
  <c r="N43" i="1" s="1"/>
  <c r="L43" i="1"/>
  <c r="M43" i="1"/>
  <c r="N78" i="1" l="1"/>
  <c r="O78" i="1" s="1"/>
  <c r="K80" i="1"/>
  <c r="O77" i="1"/>
  <c r="N79" i="1"/>
  <c r="O79" i="1" s="1"/>
  <c r="O80" i="1"/>
  <c r="M76" i="1"/>
  <c r="N81" i="1"/>
  <c r="O81" i="1" s="1"/>
  <c r="L76" i="1"/>
  <c r="K77" i="1"/>
  <c r="N72" i="1"/>
  <c r="O72" i="1" s="1"/>
  <c r="K59" i="1"/>
  <c r="K71" i="1"/>
  <c r="O59" i="1"/>
  <c r="K70" i="1"/>
  <c r="O71" i="1"/>
  <c r="O70" i="1"/>
  <c r="N52" i="1"/>
  <c r="O52" i="1" s="1"/>
  <c r="K43" i="1"/>
  <c r="O43" i="1"/>
  <c r="N76" i="1" l="1"/>
  <c r="O76" i="1"/>
  <c r="M31" i="1" l="1"/>
  <c r="L31" i="1"/>
  <c r="J31" i="1"/>
  <c r="K31" i="1" s="1"/>
  <c r="J25" i="1"/>
  <c r="K25" i="1" s="1"/>
  <c r="L25" i="1"/>
  <c r="M25" i="1"/>
  <c r="N20" i="1"/>
  <c r="L20" i="1"/>
  <c r="K20" i="1"/>
  <c r="U1" i="1"/>
  <c r="N31" i="1" l="1"/>
  <c r="O31" i="1" s="1"/>
  <c r="O20" i="1"/>
  <c r="N25" i="1"/>
  <c r="O25" i="1" l="1"/>
  <c r="J273" i="1" l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272" i="1"/>
  <c r="J161" i="1"/>
  <c r="J162" i="1"/>
  <c r="J163" i="1"/>
  <c r="J164" i="1"/>
  <c r="J165" i="1"/>
  <c r="J166" i="1"/>
  <c r="J167" i="1"/>
  <c r="J157" i="1"/>
  <c r="J158" i="1"/>
  <c r="J159" i="1"/>
  <c r="J160" i="1"/>
  <c r="J156" i="1"/>
  <c r="K156" i="1" s="1"/>
  <c r="J317" i="1" l="1"/>
  <c r="J318" i="1"/>
  <c r="J319" i="1"/>
  <c r="J316" i="1"/>
  <c r="N316" i="1" s="1"/>
  <c r="J315" i="1"/>
  <c r="N315" i="1" s="1"/>
  <c r="Q63" i="1" l="1"/>
  <c r="S63" i="1" s="1"/>
  <c r="Q53" i="1" l="1"/>
  <c r="R53" i="1" s="1"/>
  <c r="Q51" i="1"/>
  <c r="R51" i="1" s="1"/>
  <c r="Q49" i="1"/>
  <c r="R49" i="1" s="1"/>
  <c r="Q48" i="1"/>
  <c r="R48" i="1" s="1"/>
  <c r="Q39" i="1"/>
  <c r="R39" i="1" s="1"/>
  <c r="T38" i="1" l="1"/>
  <c r="T39" i="1" s="1"/>
  <c r="S3" i="1" l="1"/>
  <c r="J57" i="1" l="1"/>
  <c r="N57" i="1" s="1"/>
  <c r="J30" i="1" l="1"/>
  <c r="N30" i="1" s="1"/>
  <c r="J29" i="1"/>
  <c r="N29" i="1" s="1"/>
  <c r="J28" i="1"/>
  <c r="N28" i="1" s="1"/>
  <c r="M323" i="1" l="1"/>
  <c r="M324" i="1"/>
  <c r="M325" i="1"/>
  <c r="L324" i="1"/>
  <c r="L325" i="1"/>
  <c r="J323" i="1"/>
  <c r="K323" i="1" s="1"/>
  <c r="J324" i="1"/>
  <c r="K324" i="1" s="1"/>
  <c r="J325" i="1"/>
  <c r="N325" i="1" s="1"/>
  <c r="J322" i="1"/>
  <c r="N322" i="1" s="1"/>
  <c r="K325" i="1"/>
  <c r="M322" i="1"/>
  <c r="L322" i="1"/>
  <c r="M308" i="1"/>
  <c r="M309" i="1"/>
  <c r="M311" i="1"/>
  <c r="M307" i="1"/>
  <c r="L308" i="1"/>
  <c r="L309" i="1"/>
  <c r="L311" i="1"/>
  <c r="L307" i="1"/>
  <c r="J308" i="1"/>
  <c r="K308" i="1" s="1"/>
  <c r="J309" i="1"/>
  <c r="K309" i="1" s="1"/>
  <c r="J311" i="1"/>
  <c r="K311" i="1" s="1"/>
  <c r="J307" i="1"/>
  <c r="N307" i="1" s="1"/>
  <c r="M294" i="1"/>
  <c r="M295" i="1"/>
  <c r="M296" i="1"/>
  <c r="M297" i="1"/>
  <c r="M298" i="1"/>
  <c r="M299" i="1"/>
  <c r="M300" i="1"/>
  <c r="M301" i="1"/>
  <c r="M302" i="1"/>
  <c r="M303" i="1"/>
  <c r="M304" i="1"/>
  <c r="L294" i="1"/>
  <c r="L295" i="1"/>
  <c r="L296" i="1"/>
  <c r="L297" i="1"/>
  <c r="L298" i="1"/>
  <c r="L299" i="1"/>
  <c r="L300" i="1"/>
  <c r="L301" i="1"/>
  <c r="L302" i="1"/>
  <c r="L303" i="1"/>
  <c r="L304" i="1"/>
  <c r="K294" i="1"/>
  <c r="N295" i="1"/>
  <c r="K296" i="1"/>
  <c r="N297" i="1"/>
  <c r="N298" i="1"/>
  <c r="N299" i="1"/>
  <c r="N300" i="1"/>
  <c r="N301" i="1"/>
  <c r="K302" i="1"/>
  <c r="N303" i="1"/>
  <c r="K304" i="1"/>
  <c r="L312" i="1" l="1"/>
  <c r="N324" i="1"/>
  <c r="O324" i="1" s="1"/>
  <c r="N323" i="1"/>
  <c r="K303" i="1"/>
  <c r="O325" i="1"/>
  <c r="M321" i="1"/>
  <c r="O322" i="1"/>
  <c r="L321" i="1"/>
  <c r="K322" i="1"/>
  <c r="O307" i="1"/>
  <c r="N311" i="1"/>
  <c r="O311" i="1" s="1"/>
  <c r="N309" i="1"/>
  <c r="O309" i="1" s="1"/>
  <c r="N308" i="1"/>
  <c r="K295" i="1"/>
  <c r="K307" i="1"/>
  <c r="M312" i="1"/>
  <c r="N296" i="1"/>
  <c r="O296" i="1" s="1"/>
  <c r="K301" i="1"/>
  <c r="K298" i="1"/>
  <c r="N304" i="1"/>
  <c r="O304" i="1" s="1"/>
  <c r="O301" i="1"/>
  <c r="K299" i="1"/>
  <c r="N302" i="1"/>
  <c r="O302" i="1" s="1"/>
  <c r="N294" i="1"/>
  <c r="O294" i="1" s="1"/>
  <c r="K300" i="1"/>
  <c r="K297" i="1"/>
  <c r="O298" i="1"/>
  <c r="O297" i="1"/>
  <c r="O303" i="1"/>
  <c r="O295" i="1"/>
  <c r="O300" i="1"/>
  <c r="O299" i="1"/>
  <c r="J256" i="1"/>
  <c r="N256" i="1" s="1"/>
  <c r="J257" i="1"/>
  <c r="N257" i="1" s="1"/>
  <c r="J258" i="1"/>
  <c r="K258" i="1" s="1"/>
  <c r="J261" i="1"/>
  <c r="K261" i="1" s="1"/>
  <c r="J262" i="1"/>
  <c r="N262" i="1" s="1"/>
  <c r="M256" i="1"/>
  <c r="M257" i="1"/>
  <c r="M258" i="1"/>
  <c r="M261" i="1"/>
  <c r="M262" i="1"/>
  <c r="L256" i="1"/>
  <c r="L257" i="1"/>
  <c r="L258" i="1"/>
  <c r="L261" i="1"/>
  <c r="L262" i="1"/>
  <c r="M255" i="1"/>
  <c r="L255" i="1"/>
  <c r="J255" i="1"/>
  <c r="K255" i="1" s="1"/>
  <c r="J266" i="1"/>
  <c r="J267" i="1"/>
  <c r="J268" i="1"/>
  <c r="J269" i="1"/>
  <c r="J265" i="1"/>
  <c r="J236" i="1"/>
  <c r="K236" i="1" s="1"/>
  <c r="J237" i="1"/>
  <c r="N237" i="1" s="1"/>
  <c r="J238" i="1"/>
  <c r="N238" i="1" s="1"/>
  <c r="J239" i="1"/>
  <c r="K239" i="1" s="1"/>
  <c r="J240" i="1"/>
  <c r="K240" i="1" s="1"/>
  <c r="J241" i="1"/>
  <c r="K241" i="1" s="1"/>
  <c r="J242" i="1"/>
  <c r="N242" i="1" s="1"/>
  <c r="J243" i="1"/>
  <c r="K243" i="1" s="1"/>
  <c r="J244" i="1"/>
  <c r="K244" i="1" s="1"/>
  <c r="J245" i="1"/>
  <c r="N245" i="1" s="1"/>
  <c r="J246" i="1"/>
  <c r="K246" i="1" s="1"/>
  <c r="J247" i="1"/>
  <c r="N247" i="1" s="1"/>
  <c r="J248" i="1"/>
  <c r="K248" i="1" s="1"/>
  <c r="J249" i="1"/>
  <c r="K249" i="1" s="1"/>
  <c r="J250" i="1"/>
  <c r="N250" i="1" s="1"/>
  <c r="J251" i="1"/>
  <c r="N251" i="1" s="1"/>
  <c r="J252" i="1"/>
  <c r="K252" i="1" s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M235" i="1"/>
  <c r="L235" i="1"/>
  <c r="J235" i="1"/>
  <c r="K235" i="1" s="1"/>
  <c r="J226" i="1"/>
  <c r="N226" i="1" s="1"/>
  <c r="J227" i="1"/>
  <c r="N227" i="1" s="1"/>
  <c r="J228" i="1"/>
  <c r="K228" i="1" s="1"/>
  <c r="J230" i="1"/>
  <c r="K230" i="1" s="1"/>
  <c r="J231" i="1"/>
  <c r="N231" i="1" s="1"/>
  <c r="J232" i="1"/>
  <c r="N232" i="1" s="1"/>
  <c r="L232" i="1"/>
  <c r="L226" i="1"/>
  <c r="L227" i="1"/>
  <c r="L228" i="1"/>
  <c r="L230" i="1"/>
  <c r="L231" i="1"/>
  <c r="M226" i="1"/>
  <c r="M227" i="1"/>
  <c r="M228" i="1"/>
  <c r="M230" i="1"/>
  <c r="M231" i="1"/>
  <c r="M232" i="1"/>
  <c r="M225" i="1"/>
  <c r="L225" i="1"/>
  <c r="J225" i="1"/>
  <c r="K225" i="1" s="1"/>
  <c r="M221" i="1"/>
  <c r="M222" i="1"/>
  <c r="J221" i="1"/>
  <c r="K221" i="1" s="1"/>
  <c r="J222" i="1"/>
  <c r="K222" i="1" s="1"/>
  <c r="J220" i="1"/>
  <c r="N220" i="1" s="1"/>
  <c r="M220" i="1"/>
  <c r="L221" i="1"/>
  <c r="L222" i="1"/>
  <c r="L220" i="1"/>
  <c r="J205" i="1"/>
  <c r="J206" i="1"/>
  <c r="J207" i="1"/>
  <c r="J208" i="1"/>
  <c r="J209" i="1"/>
  <c r="J210" i="1"/>
  <c r="J211" i="1"/>
  <c r="N211" i="1" s="1"/>
  <c r="J212" i="1"/>
  <c r="N212" i="1" s="1"/>
  <c r="J213" i="1"/>
  <c r="K213" i="1" s="1"/>
  <c r="J216" i="1"/>
  <c r="N216" i="1" s="1"/>
  <c r="J217" i="1"/>
  <c r="K217" i="1" s="1"/>
  <c r="M211" i="1"/>
  <c r="M212" i="1"/>
  <c r="M213" i="1"/>
  <c r="M216" i="1"/>
  <c r="M217" i="1"/>
  <c r="L211" i="1"/>
  <c r="L212" i="1"/>
  <c r="L213" i="1"/>
  <c r="L216" i="1"/>
  <c r="L217" i="1"/>
  <c r="J200" i="1"/>
  <c r="J198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5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5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J195" i="1"/>
  <c r="N195" i="1" s="1"/>
  <c r="J170" i="1"/>
  <c r="O216" i="1" l="1"/>
  <c r="L254" i="1"/>
  <c r="L224" i="1"/>
  <c r="O193" i="1"/>
  <c r="O186" i="1"/>
  <c r="O178" i="1"/>
  <c r="N321" i="1"/>
  <c r="N312" i="1"/>
  <c r="O323" i="1"/>
  <c r="O321" i="1" s="1"/>
  <c r="O308" i="1"/>
  <c r="O306" i="1" s="1"/>
  <c r="N258" i="1"/>
  <c r="O258" i="1" s="1"/>
  <c r="N225" i="1"/>
  <c r="O225" i="1" s="1"/>
  <c r="N255" i="1"/>
  <c r="O255" i="1" s="1"/>
  <c r="O262" i="1"/>
  <c r="O185" i="1"/>
  <c r="N246" i="1"/>
  <c r="O246" i="1" s="1"/>
  <c r="K238" i="1"/>
  <c r="O257" i="1"/>
  <c r="K256" i="1"/>
  <c r="O256" i="1"/>
  <c r="N261" i="1"/>
  <c r="O261" i="1" s="1"/>
  <c r="N248" i="1"/>
  <c r="O248" i="1" s="1"/>
  <c r="K262" i="1"/>
  <c r="K247" i="1"/>
  <c r="M254" i="1"/>
  <c r="K257" i="1"/>
  <c r="N240" i="1"/>
  <c r="O240" i="1" s="1"/>
  <c r="N239" i="1"/>
  <c r="O239" i="1" s="1"/>
  <c r="N235" i="1"/>
  <c r="O235" i="1" s="1"/>
  <c r="N249" i="1"/>
  <c r="O249" i="1" s="1"/>
  <c r="O238" i="1"/>
  <c r="O251" i="1"/>
  <c r="O177" i="1"/>
  <c r="N241" i="1"/>
  <c r="O241" i="1" s="1"/>
  <c r="K251" i="1"/>
  <c r="N236" i="1"/>
  <c r="O236" i="1" s="1"/>
  <c r="N244" i="1"/>
  <c r="O244" i="1" s="1"/>
  <c r="N243" i="1"/>
  <c r="O243" i="1" s="1"/>
  <c r="N252" i="1"/>
  <c r="O252" i="1" s="1"/>
  <c r="M234" i="1"/>
  <c r="L234" i="1"/>
  <c r="O250" i="1"/>
  <c r="K250" i="1"/>
  <c r="K242" i="1"/>
  <c r="O242" i="1"/>
  <c r="K245" i="1"/>
  <c r="K237" i="1"/>
  <c r="O247" i="1"/>
  <c r="O245" i="1"/>
  <c r="O237" i="1"/>
  <c r="L219" i="1"/>
  <c r="N230" i="1"/>
  <c r="O230" i="1" s="1"/>
  <c r="N228" i="1"/>
  <c r="O228" i="1" s="1"/>
  <c r="K232" i="1"/>
  <c r="O212" i="1"/>
  <c r="K231" i="1"/>
  <c r="M224" i="1"/>
  <c r="K227" i="1"/>
  <c r="K226" i="1"/>
  <c r="O227" i="1"/>
  <c r="O226" i="1"/>
  <c r="O232" i="1"/>
  <c r="O231" i="1"/>
  <c r="M219" i="1"/>
  <c r="K211" i="1"/>
  <c r="K220" i="1"/>
  <c r="N221" i="1"/>
  <c r="O221" i="1" s="1"/>
  <c r="O220" i="1"/>
  <c r="N217" i="1"/>
  <c r="O217" i="1" s="1"/>
  <c r="N222" i="1"/>
  <c r="O222" i="1" s="1"/>
  <c r="O211" i="1"/>
  <c r="N213" i="1"/>
  <c r="O213" i="1" s="1"/>
  <c r="K212" i="1"/>
  <c r="K216" i="1"/>
  <c r="O195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5" i="1"/>
  <c r="K186" i="1"/>
  <c r="K178" i="1"/>
  <c r="K193" i="1"/>
  <c r="K185" i="1"/>
  <c r="K177" i="1"/>
  <c r="K192" i="1"/>
  <c r="K184" i="1"/>
  <c r="K176" i="1"/>
  <c r="K191" i="1"/>
  <c r="K183" i="1"/>
  <c r="K175" i="1"/>
  <c r="J138" i="1"/>
  <c r="K138" i="1" s="1"/>
  <c r="J139" i="1"/>
  <c r="K139" i="1" s="1"/>
  <c r="J140" i="1"/>
  <c r="K140" i="1" s="1"/>
  <c r="L140" i="1"/>
  <c r="M140" i="1"/>
  <c r="L139" i="1"/>
  <c r="M139" i="1"/>
  <c r="L138" i="1"/>
  <c r="M138" i="1"/>
  <c r="J131" i="1"/>
  <c r="K131" i="1" s="1"/>
  <c r="M131" i="1"/>
  <c r="L131" i="1"/>
  <c r="J129" i="1"/>
  <c r="N129" i="1" s="1"/>
  <c r="J130" i="1"/>
  <c r="K130" i="1" s="1"/>
  <c r="J128" i="1"/>
  <c r="N128" i="1" s="1"/>
  <c r="M130" i="1"/>
  <c r="L130" i="1"/>
  <c r="M129" i="1"/>
  <c r="L129" i="1"/>
  <c r="M128" i="1"/>
  <c r="L128" i="1"/>
  <c r="M127" i="1"/>
  <c r="L127" i="1"/>
  <c r="J127" i="1"/>
  <c r="N127" i="1" s="1"/>
  <c r="M118" i="1"/>
  <c r="M119" i="1"/>
  <c r="M120" i="1"/>
  <c r="M121" i="1"/>
  <c r="J118" i="1"/>
  <c r="J119" i="1"/>
  <c r="J120" i="1"/>
  <c r="J121" i="1"/>
  <c r="L121" i="1"/>
  <c r="L120" i="1"/>
  <c r="L119" i="1"/>
  <c r="L118" i="1"/>
  <c r="L132" i="1" l="1"/>
  <c r="N120" i="1"/>
  <c r="O120" i="1" s="1"/>
  <c r="K120" i="1"/>
  <c r="N121" i="1"/>
  <c r="O121" i="1" s="1"/>
  <c r="K121" i="1"/>
  <c r="K119" i="1"/>
  <c r="N119" i="1"/>
  <c r="O119" i="1" s="1"/>
  <c r="K118" i="1"/>
  <c r="N118" i="1"/>
  <c r="O118" i="1" s="1"/>
  <c r="M132" i="1"/>
  <c r="N254" i="1"/>
  <c r="O254" i="1"/>
  <c r="N234" i="1"/>
  <c r="O234" i="1"/>
  <c r="N224" i="1"/>
  <c r="O224" i="1"/>
  <c r="N219" i="1"/>
  <c r="O219" i="1"/>
  <c r="N140" i="1"/>
  <c r="O140" i="1" s="1"/>
  <c r="N139" i="1"/>
  <c r="O139" i="1" s="1"/>
  <c r="N138" i="1"/>
  <c r="O138" i="1" s="1"/>
  <c r="N131" i="1"/>
  <c r="O131" i="1" s="1"/>
  <c r="K129" i="1"/>
  <c r="K128" i="1"/>
  <c r="O128" i="1"/>
  <c r="O129" i="1"/>
  <c r="O127" i="1"/>
  <c r="N130" i="1"/>
  <c r="O130" i="1" s="1"/>
  <c r="K127" i="1"/>
  <c r="L110" i="1"/>
  <c r="O110" i="1" s="1"/>
  <c r="L111" i="1"/>
  <c r="K111" i="1"/>
  <c r="J98" i="1"/>
  <c r="K98" i="1" s="1"/>
  <c r="J104" i="1"/>
  <c r="J107" i="1"/>
  <c r="N107" i="1" s="1"/>
  <c r="J97" i="1"/>
  <c r="K97" i="1" s="1"/>
  <c r="M107" i="1"/>
  <c r="L107" i="1"/>
  <c r="L104" i="1"/>
  <c r="L103" i="1"/>
  <c r="O103" i="1" s="1"/>
  <c r="M98" i="1"/>
  <c r="L98" i="1"/>
  <c r="M97" i="1"/>
  <c r="L97" i="1"/>
  <c r="M88" i="1"/>
  <c r="L88" i="1"/>
  <c r="J88" i="1"/>
  <c r="M68" i="1"/>
  <c r="M69" i="1"/>
  <c r="M73" i="1"/>
  <c r="M74" i="1"/>
  <c r="L68" i="1"/>
  <c r="L69" i="1"/>
  <c r="L73" i="1"/>
  <c r="L74" i="1"/>
  <c r="J68" i="1"/>
  <c r="K68" i="1" s="1"/>
  <c r="J69" i="1"/>
  <c r="N69" i="1" s="1"/>
  <c r="J73" i="1"/>
  <c r="K73" i="1" s="1"/>
  <c r="J74" i="1"/>
  <c r="N74" i="1" s="1"/>
  <c r="M67" i="1"/>
  <c r="L67" i="1"/>
  <c r="J67" i="1"/>
  <c r="N67" i="1" s="1"/>
  <c r="K104" i="1" l="1"/>
  <c r="N104" i="1"/>
  <c r="O104" i="1" s="1"/>
  <c r="K88" i="1"/>
  <c r="N88" i="1"/>
  <c r="O88" i="1" s="1"/>
  <c r="N132" i="1"/>
  <c r="O111" i="1"/>
  <c r="O126" i="1"/>
  <c r="K110" i="1"/>
  <c r="M96" i="1"/>
  <c r="L106" i="1"/>
  <c r="M106" i="1"/>
  <c r="L96" i="1"/>
  <c r="N73" i="1"/>
  <c r="N98" i="1"/>
  <c r="O98" i="1" s="1"/>
  <c r="K74" i="1"/>
  <c r="N68" i="1"/>
  <c r="O68" i="1" s="1"/>
  <c r="K69" i="1"/>
  <c r="N97" i="1"/>
  <c r="O107" i="1"/>
  <c r="K107" i="1"/>
  <c r="O74" i="1"/>
  <c r="M66" i="1"/>
  <c r="O69" i="1"/>
  <c r="L66" i="1"/>
  <c r="K67" i="1"/>
  <c r="O67" i="1"/>
  <c r="M62" i="1"/>
  <c r="L62" i="1"/>
  <c r="J62" i="1"/>
  <c r="N62" i="1" s="1"/>
  <c r="J50" i="1"/>
  <c r="N50" i="1" s="1"/>
  <c r="M50" i="1"/>
  <c r="L50" i="1"/>
  <c r="M49" i="1"/>
  <c r="L49" i="1"/>
  <c r="J49" i="1"/>
  <c r="M36" i="1"/>
  <c r="L36" i="1"/>
  <c r="J36" i="1"/>
  <c r="N36" i="1" s="1"/>
  <c r="M35" i="1"/>
  <c r="L35" i="1"/>
  <c r="J35" i="1"/>
  <c r="N35" i="1" s="1"/>
  <c r="K28" i="1"/>
  <c r="K29" i="1"/>
  <c r="K30" i="1"/>
  <c r="L30" i="1"/>
  <c r="O30" i="1" s="1"/>
  <c r="L29" i="1"/>
  <c r="O29" i="1" s="1"/>
  <c r="L28" i="1"/>
  <c r="O28" i="1" s="1"/>
  <c r="M30" i="1"/>
  <c r="M29" i="1"/>
  <c r="M28" i="1"/>
  <c r="M112" i="1" l="1"/>
  <c r="L112" i="1"/>
  <c r="N66" i="1"/>
  <c r="K49" i="1"/>
  <c r="N49" i="1"/>
  <c r="O49" i="1" s="1"/>
  <c r="N106" i="1"/>
  <c r="O106" i="1"/>
  <c r="N96" i="1"/>
  <c r="O73" i="1"/>
  <c r="O66" i="1" s="1"/>
  <c r="O97" i="1"/>
  <c r="O96" i="1" s="1"/>
  <c r="O62" i="1"/>
  <c r="K62" i="1"/>
  <c r="O50" i="1"/>
  <c r="K50" i="1"/>
  <c r="O36" i="1"/>
  <c r="K36" i="1"/>
  <c r="O35" i="1"/>
  <c r="K35" i="1"/>
  <c r="J15" i="1"/>
  <c r="K15" i="1" s="1"/>
  <c r="M16" i="1"/>
  <c r="L16" i="1"/>
  <c r="J16" i="1"/>
  <c r="K16" i="1" s="1"/>
  <c r="N112" i="1" l="1"/>
  <c r="O95" i="1"/>
  <c r="N16" i="1"/>
  <c r="O16" i="1" s="1"/>
  <c r="J204" i="1" l="1"/>
  <c r="N204" i="1" s="1"/>
  <c r="M292" i="1"/>
  <c r="M293" i="1"/>
  <c r="L292" i="1"/>
  <c r="L293" i="1"/>
  <c r="K293" i="1"/>
  <c r="K292" i="1"/>
  <c r="N266" i="1"/>
  <c r="N267" i="1"/>
  <c r="N268" i="1"/>
  <c r="N269" i="1"/>
  <c r="N265" i="1"/>
  <c r="M266" i="1"/>
  <c r="M267" i="1"/>
  <c r="M268" i="1"/>
  <c r="M269" i="1"/>
  <c r="M265" i="1"/>
  <c r="L266" i="1"/>
  <c r="L267" i="1"/>
  <c r="L268" i="1"/>
  <c r="L269" i="1"/>
  <c r="L265" i="1"/>
  <c r="M205" i="1"/>
  <c r="M206" i="1"/>
  <c r="M207" i="1"/>
  <c r="M208" i="1"/>
  <c r="M209" i="1"/>
  <c r="M210" i="1"/>
  <c r="N205" i="1"/>
  <c r="N206" i="1"/>
  <c r="N207" i="1"/>
  <c r="N208" i="1"/>
  <c r="N209" i="1"/>
  <c r="N210" i="1"/>
  <c r="M204" i="1"/>
  <c r="L205" i="1"/>
  <c r="L206" i="1"/>
  <c r="L207" i="1"/>
  <c r="L208" i="1"/>
  <c r="L209" i="1"/>
  <c r="L210" i="1"/>
  <c r="L204" i="1"/>
  <c r="N200" i="1"/>
  <c r="N198" i="1"/>
  <c r="M200" i="1"/>
  <c r="M198" i="1"/>
  <c r="L200" i="1"/>
  <c r="L198" i="1"/>
  <c r="N170" i="1"/>
  <c r="N171" i="1"/>
  <c r="L172" i="1"/>
  <c r="M172" i="1"/>
  <c r="L171" i="1"/>
  <c r="M171" i="1"/>
  <c r="L170" i="1"/>
  <c r="M170" i="1"/>
  <c r="K164" i="1"/>
  <c r="K165" i="1"/>
  <c r="N166" i="1"/>
  <c r="N167" i="1"/>
  <c r="K163" i="1"/>
  <c r="M163" i="1"/>
  <c r="M164" i="1"/>
  <c r="M165" i="1"/>
  <c r="M166" i="1"/>
  <c r="M167" i="1"/>
  <c r="M162" i="1"/>
  <c r="L163" i="1"/>
  <c r="L164" i="1"/>
  <c r="L166" i="1"/>
  <c r="L167" i="1"/>
  <c r="K170" i="1"/>
  <c r="K171" i="1"/>
  <c r="K172" i="1"/>
  <c r="K198" i="1"/>
  <c r="K200" i="1"/>
  <c r="K205" i="1"/>
  <c r="K206" i="1"/>
  <c r="K207" i="1"/>
  <c r="K208" i="1"/>
  <c r="K209" i="1"/>
  <c r="K210" i="1"/>
  <c r="K265" i="1"/>
  <c r="K266" i="1"/>
  <c r="K267" i="1"/>
  <c r="K268" i="1"/>
  <c r="K269" i="1"/>
  <c r="L264" i="1" l="1"/>
  <c r="N264" i="1"/>
  <c r="M264" i="1"/>
  <c r="N203" i="1"/>
  <c r="M203" i="1"/>
  <c r="L203" i="1"/>
  <c r="M197" i="1"/>
  <c r="M169" i="1"/>
  <c r="N197" i="1"/>
  <c r="L197" i="1"/>
  <c r="L169" i="1"/>
  <c r="N169" i="1"/>
  <c r="K204" i="1"/>
  <c r="N292" i="1"/>
  <c r="O292" i="1" s="1"/>
  <c r="N293" i="1"/>
  <c r="O293" i="1" s="1"/>
  <c r="O269" i="1"/>
  <c r="O207" i="1"/>
  <c r="O266" i="1"/>
  <c r="O200" i="1"/>
  <c r="O205" i="1"/>
  <c r="O265" i="1"/>
  <c r="O198" i="1"/>
  <c r="O172" i="1"/>
  <c r="O210" i="1"/>
  <c r="O209" i="1"/>
  <c r="O170" i="1"/>
  <c r="O208" i="1"/>
  <c r="O267" i="1"/>
  <c r="O171" i="1"/>
  <c r="O206" i="1"/>
  <c r="O268" i="1"/>
  <c r="O204" i="1"/>
  <c r="N165" i="1"/>
  <c r="O165" i="1" s="1"/>
  <c r="N164" i="1"/>
  <c r="O164" i="1" s="1"/>
  <c r="O167" i="1"/>
  <c r="O166" i="1"/>
  <c r="K167" i="1"/>
  <c r="K166" i="1"/>
  <c r="N163" i="1"/>
  <c r="O163" i="1" s="1"/>
  <c r="M270" i="1" l="1"/>
  <c r="N270" i="1"/>
  <c r="L270" i="1"/>
  <c r="O264" i="1"/>
  <c r="O203" i="1"/>
  <c r="O197" i="1"/>
  <c r="O169" i="1"/>
  <c r="J135" i="1"/>
  <c r="J136" i="1"/>
  <c r="J137" i="1"/>
  <c r="J134" i="1"/>
  <c r="J115" i="1"/>
  <c r="N115" i="1" s="1"/>
  <c r="M115" i="1"/>
  <c r="M85" i="1"/>
  <c r="M86" i="1"/>
  <c r="M87" i="1"/>
  <c r="L85" i="1"/>
  <c r="L86" i="1"/>
  <c r="L87" i="1"/>
  <c r="L84" i="1"/>
  <c r="J86" i="1"/>
  <c r="J87" i="1"/>
  <c r="J85" i="1"/>
  <c r="J84" i="1"/>
  <c r="N84" i="1" s="1"/>
  <c r="M84" i="1"/>
  <c r="L38" i="1"/>
  <c r="L39" i="1"/>
  <c r="L40" i="1"/>
  <c r="L41" i="1"/>
  <c r="L42" i="1"/>
  <c r="L44" i="1"/>
  <c r="L37" i="1"/>
  <c r="L27" i="1"/>
  <c r="L32" i="1"/>
  <c r="L33" i="1"/>
  <c r="M37" i="1"/>
  <c r="M38" i="1"/>
  <c r="M39" i="1"/>
  <c r="M40" i="1"/>
  <c r="M41" i="1"/>
  <c r="M42" i="1"/>
  <c r="M44" i="1"/>
  <c r="J26" i="1"/>
  <c r="J27" i="1"/>
  <c r="K27" i="1" s="1"/>
  <c r="J32" i="1"/>
  <c r="N32" i="1" s="1"/>
  <c r="J33" i="1"/>
  <c r="K33" i="1" s="1"/>
  <c r="J37" i="1"/>
  <c r="N37" i="1" s="1"/>
  <c r="J38" i="1"/>
  <c r="K38" i="1" s="1"/>
  <c r="J39" i="1"/>
  <c r="K39" i="1" s="1"/>
  <c r="J40" i="1"/>
  <c r="K40" i="1" s="1"/>
  <c r="J41" i="1"/>
  <c r="N41" i="1" s="1"/>
  <c r="J42" i="1"/>
  <c r="N42" i="1" s="1"/>
  <c r="J44" i="1"/>
  <c r="N44" i="1" s="1"/>
  <c r="M27" i="1"/>
  <c r="M32" i="1"/>
  <c r="M33" i="1"/>
  <c r="J19" i="1"/>
  <c r="J21" i="1"/>
  <c r="K21" i="1" s="1"/>
  <c r="L83" i="1" l="1"/>
  <c r="K86" i="1"/>
  <c r="N86" i="1"/>
  <c r="O86" i="1" s="1"/>
  <c r="K87" i="1"/>
  <c r="N87" i="1"/>
  <c r="O87" i="1" s="1"/>
  <c r="K85" i="1"/>
  <c r="N85" i="1"/>
  <c r="O85" i="1" s="1"/>
  <c r="M83" i="1"/>
  <c r="M34" i="1"/>
  <c r="O202" i="1"/>
  <c r="L34" i="1"/>
  <c r="O32" i="1"/>
  <c r="K84" i="1"/>
  <c r="O84" i="1"/>
  <c r="N33" i="1"/>
  <c r="O33" i="1" s="1"/>
  <c r="N38" i="1"/>
  <c r="O38" i="1" s="1"/>
  <c r="N40" i="1"/>
  <c r="O40" i="1" s="1"/>
  <c r="N39" i="1"/>
  <c r="O39" i="1" s="1"/>
  <c r="K44" i="1"/>
  <c r="K37" i="1"/>
  <c r="O42" i="1"/>
  <c r="O41" i="1"/>
  <c r="O44" i="1"/>
  <c r="O37" i="1"/>
  <c r="K32" i="1"/>
  <c r="N27" i="1"/>
  <c r="O27" i="1" s="1"/>
  <c r="K42" i="1"/>
  <c r="K41" i="1"/>
  <c r="N34" i="1" l="1"/>
  <c r="J114" i="1" l="1"/>
  <c r="J63" i="1"/>
  <c r="N63" i="1" s="1"/>
  <c r="J64" i="1"/>
  <c r="N64" i="1" s="1"/>
  <c r="J60" i="1"/>
  <c r="N60" i="1" s="1"/>
  <c r="J61" i="1"/>
  <c r="N61" i="1" s="1"/>
  <c r="J58" i="1"/>
  <c r="N58" i="1" s="1"/>
  <c r="N83" i="1" l="1"/>
  <c r="J51" i="1"/>
  <c r="N51" i="1" s="1"/>
  <c r="J53" i="1"/>
  <c r="N53" i="1" s="1"/>
  <c r="J54" i="1"/>
  <c r="N54" i="1" s="1"/>
  <c r="J48" i="1"/>
  <c r="K54" i="1" l="1"/>
  <c r="K53" i="1"/>
  <c r="K51" i="1"/>
  <c r="M319" i="1" l="1"/>
  <c r="L319" i="1"/>
  <c r="M318" i="1"/>
  <c r="L318" i="1"/>
  <c r="M317" i="1"/>
  <c r="L317" i="1"/>
  <c r="M316" i="1"/>
  <c r="L316" i="1"/>
  <c r="M315" i="1"/>
  <c r="L315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M284" i="1"/>
  <c r="L284" i="1"/>
  <c r="M283" i="1"/>
  <c r="L283" i="1"/>
  <c r="M282" i="1"/>
  <c r="L282" i="1"/>
  <c r="M281" i="1"/>
  <c r="L281" i="1"/>
  <c r="M280" i="1"/>
  <c r="L280" i="1"/>
  <c r="M279" i="1"/>
  <c r="L279" i="1"/>
  <c r="M278" i="1"/>
  <c r="L278" i="1"/>
  <c r="M277" i="1"/>
  <c r="L277" i="1"/>
  <c r="M276" i="1"/>
  <c r="L276" i="1"/>
  <c r="M275" i="1"/>
  <c r="L275" i="1"/>
  <c r="M274" i="1"/>
  <c r="L274" i="1"/>
  <c r="M273" i="1"/>
  <c r="L273" i="1"/>
  <c r="M272" i="1"/>
  <c r="L27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37" i="1"/>
  <c r="L137" i="1"/>
  <c r="M136" i="1"/>
  <c r="L136" i="1"/>
  <c r="M135" i="1"/>
  <c r="L135" i="1"/>
  <c r="M134" i="1"/>
  <c r="L134" i="1"/>
  <c r="L115" i="1"/>
  <c r="M114" i="1"/>
  <c r="M122" i="1" s="1"/>
  <c r="L114" i="1"/>
  <c r="M64" i="1"/>
  <c r="L64" i="1"/>
  <c r="M63" i="1"/>
  <c r="L63" i="1"/>
  <c r="M61" i="1"/>
  <c r="L61" i="1"/>
  <c r="M60" i="1"/>
  <c r="L60" i="1"/>
  <c r="M58" i="1"/>
  <c r="L58" i="1"/>
  <c r="M57" i="1"/>
  <c r="L57" i="1"/>
  <c r="M54" i="1"/>
  <c r="L54" i="1"/>
  <c r="M53" i="1"/>
  <c r="L53" i="1"/>
  <c r="M51" i="1"/>
  <c r="L51" i="1"/>
  <c r="M48" i="1"/>
  <c r="L48" i="1"/>
  <c r="M26" i="1"/>
  <c r="M24" i="1" s="1"/>
  <c r="M45" i="1" s="1"/>
  <c r="L26" i="1"/>
  <c r="L24" i="1" s="1"/>
  <c r="L45" i="1" s="1"/>
  <c r="M21" i="1"/>
  <c r="L21" i="1"/>
  <c r="N21" i="1"/>
  <c r="M19" i="1"/>
  <c r="L19" i="1"/>
  <c r="M15" i="1"/>
  <c r="M17" i="1" s="1"/>
  <c r="L15" i="1"/>
  <c r="L17" i="1" s="1"/>
  <c r="N15" i="1"/>
  <c r="L145" i="1" l="1"/>
  <c r="M145" i="1"/>
  <c r="M56" i="1"/>
  <c r="M314" i="1"/>
  <c r="M326" i="1" s="1"/>
  <c r="L314" i="1"/>
  <c r="L326" i="1" s="1"/>
  <c r="M305" i="1"/>
  <c r="L305" i="1"/>
  <c r="L122" i="1"/>
  <c r="M155" i="1"/>
  <c r="M201" i="1" s="1"/>
  <c r="L155" i="1"/>
  <c r="L201" i="1" s="1"/>
  <c r="L56" i="1"/>
  <c r="L47" i="1"/>
  <c r="M47" i="1"/>
  <c r="O15" i="1"/>
  <c r="O14" i="1" s="1"/>
  <c r="N17" i="1"/>
  <c r="N26" i="1"/>
  <c r="K26" i="1"/>
  <c r="O53" i="1"/>
  <c r="O54" i="1"/>
  <c r="O21" i="1"/>
  <c r="N288" i="1"/>
  <c r="O288" i="1" s="1"/>
  <c r="K288" i="1"/>
  <c r="N319" i="1"/>
  <c r="O319" i="1" s="1"/>
  <c r="K319" i="1"/>
  <c r="O60" i="1"/>
  <c r="K60" i="1"/>
  <c r="N159" i="1"/>
  <c r="O159" i="1" s="1"/>
  <c r="K159" i="1"/>
  <c r="N137" i="1"/>
  <c r="O137" i="1" s="1"/>
  <c r="K137" i="1"/>
  <c r="N162" i="1"/>
  <c r="O162" i="1" s="1"/>
  <c r="K162" i="1"/>
  <c r="N278" i="1"/>
  <c r="O278" i="1" s="1"/>
  <c r="K278" i="1"/>
  <c r="N286" i="1"/>
  <c r="O286" i="1" s="1"/>
  <c r="K286" i="1"/>
  <c r="N317" i="1"/>
  <c r="O317" i="1" s="1"/>
  <c r="K317" i="1"/>
  <c r="N156" i="1"/>
  <c r="N272" i="1"/>
  <c r="K272" i="1"/>
  <c r="N280" i="1"/>
  <c r="O280" i="1" s="1"/>
  <c r="K280" i="1"/>
  <c r="N134" i="1"/>
  <c r="K134" i="1"/>
  <c r="N275" i="1"/>
  <c r="O275" i="1" s="1"/>
  <c r="K275" i="1"/>
  <c r="N283" i="1"/>
  <c r="K283" i="1"/>
  <c r="N291" i="1"/>
  <c r="O291" i="1" s="1"/>
  <c r="K291" i="1"/>
  <c r="L22" i="1"/>
  <c r="O57" i="1"/>
  <c r="K57" i="1"/>
  <c r="N157" i="1"/>
  <c r="O157" i="1" s="1"/>
  <c r="K157" i="1"/>
  <c r="N273" i="1"/>
  <c r="O273" i="1" s="1"/>
  <c r="K273" i="1"/>
  <c r="N281" i="1"/>
  <c r="O281" i="1" s="1"/>
  <c r="K281" i="1"/>
  <c r="N289" i="1"/>
  <c r="O289" i="1" s="1"/>
  <c r="K289" i="1"/>
  <c r="O61" i="1"/>
  <c r="K61" i="1"/>
  <c r="O83" i="1"/>
  <c r="N279" i="1"/>
  <c r="O279" i="1" s="1"/>
  <c r="K279" i="1"/>
  <c r="N287" i="1"/>
  <c r="O287" i="1" s="1"/>
  <c r="K287" i="1"/>
  <c r="N318" i="1"/>
  <c r="K318" i="1"/>
  <c r="N276" i="1"/>
  <c r="O276" i="1" s="1"/>
  <c r="K276" i="1"/>
  <c r="N284" i="1"/>
  <c r="O284" i="1" s="1"/>
  <c r="K284" i="1"/>
  <c r="K315" i="1"/>
  <c r="O115" i="1"/>
  <c r="K115" i="1"/>
  <c r="N158" i="1"/>
  <c r="O158" i="1" s="1"/>
  <c r="K158" i="1"/>
  <c r="N274" i="1"/>
  <c r="O274" i="1" s="1"/>
  <c r="K274" i="1"/>
  <c r="N282" i="1"/>
  <c r="O282" i="1" s="1"/>
  <c r="K282" i="1"/>
  <c r="N290" i="1"/>
  <c r="O290" i="1" s="1"/>
  <c r="K290" i="1"/>
  <c r="N135" i="1"/>
  <c r="O135" i="1" s="1"/>
  <c r="K135" i="1"/>
  <c r="N160" i="1"/>
  <c r="O160" i="1" s="1"/>
  <c r="K160" i="1"/>
  <c r="O51" i="1"/>
  <c r="O63" i="1"/>
  <c r="K63" i="1"/>
  <c r="N136" i="1"/>
  <c r="K136" i="1"/>
  <c r="N161" i="1"/>
  <c r="O161" i="1" s="1"/>
  <c r="K161" i="1"/>
  <c r="N277" i="1"/>
  <c r="O277" i="1" s="1"/>
  <c r="K277" i="1"/>
  <c r="N285" i="1"/>
  <c r="O285" i="1" s="1"/>
  <c r="K285" i="1"/>
  <c r="O316" i="1"/>
  <c r="K316" i="1"/>
  <c r="N114" i="1"/>
  <c r="N122" i="1" s="1"/>
  <c r="K114" i="1"/>
  <c r="O64" i="1"/>
  <c r="K64" i="1"/>
  <c r="O58" i="1"/>
  <c r="K58" i="1"/>
  <c r="N48" i="1"/>
  <c r="K48" i="1"/>
  <c r="N19" i="1"/>
  <c r="O19" i="1" s="1"/>
  <c r="K19" i="1"/>
  <c r="M22" i="1"/>
  <c r="O26" i="1" l="1"/>
  <c r="O23" i="1" s="1"/>
  <c r="N24" i="1"/>
  <c r="N45" i="1" s="1"/>
  <c r="O136" i="1"/>
  <c r="N145" i="1"/>
  <c r="L89" i="1"/>
  <c r="L327" i="1" s="1"/>
  <c r="R328" i="1" s="1"/>
  <c r="M89" i="1"/>
  <c r="M327" i="1" s="1"/>
  <c r="N314" i="1"/>
  <c r="N326" i="1" s="1"/>
  <c r="O272" i="1"/>
  <c r="N305" i="1"/>
  <c r="N155" i="1"/>
  <c r="N201" i="1" s="1"/>
  <c r="O156" i="1"/>
  <c r="O155" i="1" s="1"/>
  <c r="O154" i="1" s="1"/>
  <c r="O56" i="1"/>
  <c r="N56" i="1"/>
  <c r="O48" i="1"/>
  <c r="O47" i="1" s="1"/>
  <c r="N47" i="1"/>
  <c r="O134" i="1"/>
  <c r="O114" i="1"/>
  <c r="O113" i="1" s="1"/>
  <c r="O315" i="1"/>
  <c r="O283" i="1"/>
  <c r="O18" i="1"/>
  <c r="O318" i="1"/>
  <c r="N22" i="1"/>
  <c r="O46" i="1" l="1"/>
  <c r="O133" i="1"/>
  <c r="N89" i="1"/>
  <c r="N327" i="1" s="1"/>
  <c r="O327" i="1" s="1"/>
  <c r="O271" i="1"/>
  <c r="J2" i="1"/>
  <c r="N6" i="1"/>
  <c r="O314" i="1"/>
  <c r="O313" i="1" s="1"/>
  <c r="N337" i="1" l="1"/>
  <c r="R326" i="1"/>
  <c r="M328" i="1"/>
  <c r="N7" i="1"/>
  <c r="N8" i="1" s="1"/>
  <c r="N328" i="1"/>
</calcChain>
</file>

<file path=xl/sharedStrings.xml><?xml version="1.0" encoding="utf-8"?>
<sst xmlns="http://schemas.openxmlformats.org/spreadsheetml/2006/main" count="856" uniqueCount="576">
  <si>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</si>
  <si>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</si>
  <si>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</si>
  <si>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</si>
  <si>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</si>
  <si>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</si>
  <si>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</si>
  <si>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</si>
  <si>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</si>
  <si>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</si>
  <si>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</si>
  <si>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</si>
  <si>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</si>
  <si>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</si>
  <si>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</si>
  <si>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</si>
  <si>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</si>
  <si>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</si>
  <si>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</si>
  <si>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</si>
  <si>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</si>
  <si>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</si>
  <si>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</si>
  <si>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</si>
  <si>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</si>
  <si>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</si>
  <si>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</si>
  <si>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</si>
  <si>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</si>
  <si>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</si>
  <si>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</si>
  <si>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</si>
  <si>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</si>
  <si>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</si>
  <si>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</si>
  <si>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</si>
  <si>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</si>
  <si>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</si>
  <si>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</si>
  <si>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</si>
  <si>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</si>
  <si>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</si>
  <si>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</si>
  <si>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</si>
  <si>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</si>
  <si>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</si>
  <si>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</si>
  <si>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</si>
  <si>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</si>
  <si>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</si>
  <si>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</si>
  <si>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</si>
  <si>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12</t>
  </si>
  <si>
    <t>12.1</t>
  </si>
  <si>
    <t>TOTAL  COM BDI INCLUSO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</si>
  <si>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</si>
  <si>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</si>
  <si>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</si>
  <si>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</si>
  <si>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</si>
  <si>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</si>
  <si>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</si>
  <si>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</si>
  <si>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</si>
  <si>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</si>
  <si>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</si>
  <si>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</si>
  <si>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</si>
  <si>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</si>
  <si>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</si>
  <si>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</si>
  <si>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</si>
  <si>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</si>
  <si>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</si>
  <si>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</si>
  <si>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</si>
  <si>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</si>
  <si>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</si>
  <si>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</si>
  <si>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</si>
  <si>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</si>
  <si>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</si>
  <si>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INFRAESTRUTURA: FUNDAÇÕES</t>
  </si>
  <si>
    <t>3.1.1</t>
  </si>
  <si>
    <t>VIGA BALDRAME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</si>
  <si>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</si>
  <si>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</si>
  <si>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</si>
  <si>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</si>
  <si>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</si>
  <si>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</si>
  <si>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</si>
  <si>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</si>
  <si>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</si>
  <si>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</si>
  <si>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</si>
  <si>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</si>
  <si>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</si>
  <si>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</si>
  <si>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</si>
  <si>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</si>
  <si>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</si>
  <si>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</si>
  <si>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</si>
  <si>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</si>
  <si>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</si>
  <si>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</si>
  <si>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</si>
  <si>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</si>
  <si>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</si>
  <si>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</si>
  <si>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</si>
  <si>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</si>
  <si>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</si>
  <si>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</si>
  <si>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</si>
  <si>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</si>
  <si>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VERGA MOLDADA IN LOCO EM CONCRETO PARA PORTAS COM ATÉ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</si>
  <si>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</si>
  <si>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</si>
  <si>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</si>
  <si>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</si>
  <si>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</si>
  <si>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</si>
  <si>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</si>
  <si>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</si>
  <si>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</si>
  <si>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</si>
  <si>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</si>
  <si>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</si>
  <si>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</si>
  <si>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</si>
  <si>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</si>
  <si>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</si>
  <si>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</si>
  <si>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</si>
  <si>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</si>
  <si>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</si>
  <si>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</si>
  <si>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</si>
  <si>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</si>
  <si>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</si>
  <si>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TUBO, PVC, SOLDÁVEL, DN 50MM,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</si>
  <si>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</si>
  <si>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</si>
  <si>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</si>
  <si>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</si>
  <si>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</si>
  <si>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15</t>
  </si>
  <si>
    <t>15.1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</si>
  <si>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</si>
  <si>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</si>
  <si>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</si>
  <si>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</si>
  <si>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TOMADA ALTA DE EMBUTIR (1 MÓDULO), 2P+T 20 A, INCLUINDO SUPORTE E PLACA - FORNECIMENTO E INSTALAÇÃO. AF_12/2015</t>
  </si>
  <si>
    <t>1.2</t>
  </si>
  <si>
    <t xml:space="preserve">Placa de obra em chapa de aço galvanizado </t>
  </si>
  <si>
    <t>LOCACAO CONVENCIONAL DE OBRA, UTILIZANDO GABARITO DE TÁBUAS CORRIDAS PONTALETADAS A CADA 2,00M -  2 UTILIZAÇÕES. AF_10/2018</t>
  </si>
  <si>
    <t>ALVENARIA EM TIJOLO CERAMICO FURADO 9X19X19CM, 1 VEZ (ESPESSURA 19 CM), ASSENTADO EM ARGAMASSA TRACO 1:4 (CIMENTO E AREIA MEDIA NAO PENEIRADA), PREPARO MANUAL, JUNTA 1 CM</t>
  </si>
  <si>
    <t>SAPATAS ISOLADAS</t>
  </si>
  <si>
    <t>LASTRO DE CONCRETO MAGRO, APLICADO EM BLOCOS DE COROAMENTO OU SAPATAS, ESPESSURA DE 5 CM. AF_08/2017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</si>
  <si>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</si>
  <si>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</si>
  <si>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</si>
  <si>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</si>
  <si>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</si>
  <si>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</si>
  <si>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</si>
  <si>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</si>
  <si>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</si>
  <si>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</si>
  <si>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</si>
  <si>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</si>
  <si>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</si>
  <si>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</si>
  <si>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</si>
  <si>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</si>
  <si>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4.4.2</t>
  </si>
  <si>
    <t>4.4.3</t>
  </si>
  <si>
    <t>4.4.4</t>
  </si>
  <si>
    <t>4.4.5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</si>
  <si>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</si>
  <si>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</si>
  <si>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</si>
  <si>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</si>
  <si>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</si>
  <si>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5.2</t>
  </si>
  <si>
    <t>6</t>
  </si>
  <si>
    <t>ESQUADRIAS, FERRAGENS E VIDROS</t>
  </si>
  <si>
    <t>PORTAS</t>
  </si>
  <si>
    <t>JANELAS</t>
  </si>
  <si>
    <t>ALVENARIA DE VEDAÇÃO COM ELEMENTO VAZADO DE CONCRETO (COBOGÓ) DE 7X50X50CM E ARGAMASSA DE ASSENTAMENTO COM PREPARO EM BETONEIRA. AF_05/2020</t>
  </si>
  <si>
    <t>APLICAÇÃO DE FUNDO SELADOR ACRÍLICO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</si>
  <si>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</si>
  <si>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</si>
  <si>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</si>
  <si>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PODOTÁTIL, DIRECIONAL OU ALERTA, ASSENTADO SOBRE ARGAMASSA. AF_05/2020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</si>
  <si>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</si>
  <si>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</si>
  <si>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</si>
  <si>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</si>
  <si>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</si>
  <si>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</si>
  <si>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</si>
  <si>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</si>
  <si>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</si>
  <si>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</si>
  <si>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</si>
  <si>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</si>
  <si>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</si>
  <si>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</si>
  <si>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</si>
  <si>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</si>
  <si>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</si>
  <si>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</si>
  <si>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</si>
  <si>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</si>
  <si>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</si>
  <si>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</si>
  <si>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</si>
  <si>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</si>
  <si>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</si>
  <si>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</si>
  <si>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</si>
  <si>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</si>
  <si>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</si>
  <si>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</si>
  <si>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</si>
  <si>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</si>
  <si>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</si>
  <si>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</si>
  <si>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</si>
  <si>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</si>
  <si>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</si>
  <si>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</si>
  <si>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</si>
  <si>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</si>
  <si>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BUCHA DE REDUCAO DE PVC, SOLDAVEL, LONGA, COM 50 X 25 MM, PARA AGUA FRIA PREDIAL</t>
  </si>
  <si>
    <t>CURVA 90 GRAUS, PVC, SOLDÁVEL, DN 50MM, INSTALADO EM PRUMADA DE ÁGUA - FORNECIMENTO E INSTALAÇÃO. AF_12/2014</t>
  </si>
  <si>
    <t>LUVA SOLDAVEL COM ROSCA, PVC, 25 MM X 3/4", PARA AGUA FRIA PREDIAL</t>
  </si>
  <si>
    <t>Joelho de redução 90º de pvc rígido soldável, marrom  diâm = 32 x 25mm</t>
  </si>
  <si>
    <t>TÊ DE REDUÇÃO, PVC, SOLDÁVEL, DN 50MM X 25MM, INSTALADO EM PRUMADA DE ÁGUA - FORNECIMENTO E INSTALAÇÃO. AF_12/2014</t>
  </si>
  <si>
    <t>12.3.1</t>
  </si>
  <si>
    <t>ENGATE/RABICHO FLEXIVEL PLASTICO (PVC OU ABS) BRANCO 1/2 " X 30 CM</t>
  </si>
  <si>
    <t>BOLSA DE LIGACAO EM PVC FLEXIVEL PARA VASO SANITARIO 1.1/2 " (40 MM)</t>
  </si>
  <si>
    <t>12.3.2</t>
  </si>
  <si>
    <t>ESCAVAÇÃO MANUAL DE VALA COM PROFUNDIDADE MENOR OU IGUAL A 1,30 M. AF_02/2021</t>
  </si>
  <si>
    <t>PREPARO DE FUNDO DE VALA COM LARGURA MENOR QUE 1,5 M (ACERTO DO SOLO NATURAL). AF_08/2020</t>
  </si>
  <si>
    <t>ARMAÇÃO DO SISTEMA DE PAREDES DE CONCRETO, EXECUTADA COMO ARMADURA POSITIVA DE LAJES, TELA Q-196. AF_06/2019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</si>
  <si>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</si>
  <si>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</si>
  <si>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</si>
  <si>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</si>
  <si>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</si>
  <si>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</si>
  <si>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</si>
  <si>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</si>
  <si>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</si>
  <si>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</si>
  <si>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</si>
  <si>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</si>
  <si>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</si>
  <si>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</si>
  <si>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</si>
  <si>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</si>
  <si>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</si>
  <si>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JUNÇÃO SIMPLES, PVC, SERIE NORMAL, ESGOTO PREDIAL, DN 100 X 100 MM, JUNTA ELÁSTICA, FORNECIDO E INSTALADO EM RAMAL DE DESCARGA OU RAMAL DE ESGOTO SANITÁRIO. AF_12/2014</t>
  </si>
  <si>
    <t>13.3</t>
  </si>
  <si>
    <t>ACESSÓRIOS E COMPLEMENTOS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</si>
  <si>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</si>
  <si>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</si>
  <si>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</si>
  <si>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</si>
  <si>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</si>
  <si>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</si>
  <si>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</si>
  <si>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</si>
  <si>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</si>
  <si>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</si>
  <si>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</si>
  <si>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</si>
  <si>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</si>
  <si>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</si>
  <si>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</si>
  <si>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</si>
  <si>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</si>
  <si>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</si>
  <si>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</si>
  <si>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</si>
  <si>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</si>
  <si>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</si>
  <si>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</si>
  <si>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</si>
  <si>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</si>
  <si>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</si>
  <si>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</si>
  <si>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</si>
  <si>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</si>
  <si>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</si>
  <si>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</si>
  <si>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</si>
  <si>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</si>
  <si>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</si>
  <si>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</si>
  <si>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</si>
  <si>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</si>
  <si>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</si>
  <si>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</si>
  <si>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</si>
  <si>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</si>
  <si>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</si>
  <si>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</si>
  <si>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</si>
  <si>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</si>
  <si>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</si>
  <si>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</si>
  <si>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</si>
  <si>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</si>
  <si>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CONCRETO FCK = 20MPA, TRAÇO 1:2,7:3 (EM MASSA SECA DE CIMENTO/ AREIA MÉDIA/ BRITA 1) - PREPARO MECÂNICO COM BETONEIRA 400 L. AF_05/2021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</si>
  <si>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</si>
  <si>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</si>
  <si>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</si>
  <si>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</si>
  <si>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</si>
  <si>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</si>
  <si>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</si>
  <si>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</si>
  <si>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</si>
  <si>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</si>
  <si>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</si>
  <si>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</si>
  <si>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</si>
  <si>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</si>
  <si>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</si>
  <si>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</si>
  <si>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</si>
  <si>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</si>
  <si>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</si>
  <si>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</si>
  <si>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</si>
  <si>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</si>
  <si>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</si>
  <si>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</si>
  <si>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</si>
  <si>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</si>
  <si>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</si>
  <si>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</si>
  <si>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</si>
  <si>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</si>
  <si>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</si>
  <si>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</si>
  <si>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</si>
  <si>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</si>
  <si>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</si>
  <si>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</si>
  <si>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</si>
  <si>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INTERRUPTOR SIMPLES (1 MÓDULO) COM 1 TOMADA DE EMBUTIR 2P+T 10 A,  INCLUINDO SUPORTE E PLACA - FORNECIMENTO E INSTALAÇÃO. AF_12/2015</t>
  </si>
  <si>
    <t>LUVA EM PVC RIGIDO ROSCAVEL, DE 1", PARA ELETRODUTO</t>
  </si>
  <si>
    <t>LUVA EM PVC RIGIDO ROSCAVEL, DE 3/4",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</si>
  <si>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</si>
  <si>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</si>
  <si>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</si>
  <si>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</si>
  <si>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</si>
  <si>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</si>
  <si>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</si>
  <si>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</si>
  <si>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</si>
  <si>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</si>
  <si>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</si>
  <si>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</si>
  <si>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</si>
  <si>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</si>
  <si>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</si>
  <si>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</si>
  <si>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16.1.1</t>
  </si>
  <si>
    <t>16.1.2</t>
  </si>
  <si>
    <t>16.1.3</t>
  </si>
  <si>
    <t>16.1.4</t>
  </si>
  <si>
    <t>16.1.5</t>
  </si>
  <si>
    <t>16.2.1</t>
  </si>
  <si>
    <t>16.2.2</t>
  </si>
  <si>
    <t>16.2.3</t>
  </si>
  <si>
    <t>16.2.4</t>
  </si>
  <si>
    <t>PLANTIO DE GRAMA EM PLACAS. AF_05/2018</t>
  </si>
  <si>
    <t>dias</t>
  </si>
  <si>
    <t>13.6.1</t>
  </si>
  <si>
    <t>13.6.2</t>
  </si>
  <si>
    <t>13.6.3</t>
  </si>
  <si>
    <t>13.6.4</t>
  </si>
  <si>
    <t>13.6.5</t>
  </si>
  <si>
    <t xml:space="preserve">Unidade Administrativa: Secretaria de Desenvolvimento Urbano </t>
  </si>
  <si>
    <t>TP 009/2022</t>
  </si>
  <si>
    <t>0049/2023</t>
  </si>
  <si>
    <t>2.3</t>
  </si>
  <si>
    <t xml:space="preserve">PREPARO DE FUNDO DE VALA COM LARGURA MENOR QUE 1,5M (ACERTO DO SOLO NATURAL) </t>
  </si>
  <si>
    <t>REATERRO MANUAL DE VALAS COM COMPACTAÇÃO MECANIZADA. AF_05/2016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</si>
  <si>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</si>
  <si>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</si>
  <si>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</si>
  <si>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</si>
  <si>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</si>
  <si>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</si>
  <si>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</si>
  <si>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</si>
  <si>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ARMAÇÃO DE BLOCO, VIGA BALDRAME OU SAPATA UTILIZANDO AÇO CA-50 DE 16 MM - MONTAGEM. AF_06/2017</t>
  </si>
  <si>
    <t>ARMAÇÃO DE BLOCO, VIGA BALDRAME OU SAPATA UTILIZANDO AÇO CA-50 DE 6.3 MM - MONTAGEM. AF_06/2017</t>
  </si>
  <si>
    <t>CONCRETO FCK = 25MPA, TRAÇO 1:2,3:2,5 (CIMENTO/ AREIA MÉDIA/ BRITA 1)  - PREPARO MECÂNICO COM BETONEIRA 600 L. AF_05/2021</t>
  </si>
  <si>
    <t>CINTA DE AMARRAÇÃO DE ALVENARIA MOLDADA IN LOCO COM UTILIZAÇÃO DE BLOCOS CANALETA.</t>
  </si>
  <si>
    <t>MONTAGEM E DESMONTAGEM DE FÔRMA DE PILARES RETANGULARES E ESTRUTURAS SIMILARES COM PÉ-DIREITO DUPLO, EM CHAPA DE MADEIRA COMPENSADA PLASTIFICADA, 18 UTILIZAÇÕES. AF_09/2020</t>
  </si>
  <si>
    <t>4.1.7</t>
  </si>
  <si>
    <t>MONTAGEM E DESMONTAGEM DE FÔRMA DE VIGAS, ESCORAMENTO COM GARFO DE MADEIRA, PÉ-DIREITO SIMPLES, EM CHAPA DE MADEIRA RESINADA, 8 UTILIZAÇÕES. AF_09/2020</t>
  </si>
  <si>
    <t>ARMAÇÃO DE PILAR OU VIGA DE UMA ESTRUTURA CONVENCIONAL DE CONCRETO ARMADO EM UMA EDIFICAÇÃO TÉRREA OU SOBRADO UTILIZANDO AÇO CA-50 DE 6.3 MM - MONTAGEM. AF_12/2015</t>
  </si>
  <si>
    <t>FABRICAÇÃO DE FÔRMA PARA LAJES, EM CHAPA DE MADEIRA COMPENSADA RESINADA, E=17MM. AF_09/2020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</si>
  <si>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</si>
  <si>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 MM - MONTAGEM. AF_12/2015</t>
  </si>
  <si>
    <t>4.3.7</t>
  </si>
  <si>
    <t>4.3.8</t>
  </si>
  <si>
    <t>PILARES PLATIBANA</t>
  </si>
  <si>
    <t>4.5</t>
  </si>
  <si>
    <t>4.5.1</t>
  </si>
  <si>
    <t>4.5.2</t>
  </si>
  <si>
    <t>4.5.3</t>
  </si>
  <si>
    <t>4.5.4</t>
  </si>
  <si>
    <t>4.5.5</t>
  </si>
  <si>
    <t>VERGA PRÉ-MOLDADA PARA JANELAS COM ATÉ 1,5 M DE VÃO. AF_03/2016</t>
  </si>
  <si>
    <t>0005/2023</t>
  </si>
  <si>
    <t>DIVISORIA SANITÁRIA, TIPO CABINE, EM GRANITO CINZA POLIDO, ESP = 3CM, ASSENTADO COM ARGAMASSA COLANTE AC III-E, EXCLUSIVE FERRAGENS. AF_01/2021</t>
  </si>
  <si>
    <t>5.3</t>
  </si>
  <si>
    <t>6.1.1</t>
  </si>
  <si>
    <t>6.1.2</t>
  </si>
  <si>
    <t>6.1.3</t>
  </si>
  <si>
    <t>6.1.4</t>
  </si>
  <si>
    <t>6.1.5</t>
  </si>
  <si>
    <t>KIT DE PORTA-PRONTA DE MADEIRA EM ACABAMENTO MELAMÍNICO BRANCO, FOLHA LEVE OU MÉDIA, 80X210CM, EXCLUSIVE FECHADURA, FIXAÇÃO COM PREENCHIMENTO PARCIAL DE ESPUMA EXPANSIVA - FORNECIMENTO E INSTALAÇÃO. AF_12/2019</t>
  </si>
  <si>
    <t>PORTA DE ALUMÍNIO DE ABRIR PARA VIDRO SEM GUARNIÇÃO, 87X210CM, FIXAÇÃO COM PARAFUSOS, INCLUSIVE VIDROS - FORNECIMENTO E INSTALAÇÃO. AF_12/2019</t>
  </si>
  <si>
    <t>Porta em madeira lei (Ipê), lisa, semi-ôca, 80 x 210cm, com visor de vidro 6mm (60x40cm), inclusive batentes e ferragens</t>
  </si>
  <si>
    <t>BARRA DE APOIO RETA, EM ALUMINIO, COMPRIMENTO 60CM, DIAMETRO MINIMO 3 CM</t>
  </si>
  <si>
    <t>KIT DE PORTA DE MADEIRA TIPO VENEZIANA, 80X210CM (ESPESSURA DE 3CM), PADRÃO MÉDIO, ITENS INCLUSOS: DOBRADIÇAS, MONTAGEM E INSTALAÇÃO DE BATENTE, FECHADURA COM EXECUÇÃO DO FURO - FORNECIMENTO E INSTALAÇÃO. AF_12/2019</t>
  </si>
  <si>
    <t>Portão/porta em alumínio cor N/B/P, de abrir, 02 fls, vazado, em tubo quadrado 3"x1.1/2" horizontais e engradado e 1.1/2"x1.1/2" verticais, com espaçamento de 12cm.</t>
  </si>
  <si>
    <t>Grade proteção c/ barra chata 1/8" x 5/8"</t>
  </si>
  <si>
    <t>Portão/porta em alumínio cor N/B/P, de correr, vazado, em tubo quadrado 3"x1.1/2" horizontais e engradado e 1.1/2"x1.1/2" verticais, com espaçamento de 12cm.</t>
  </si>
  <si>
    <t>6.1.6</t>
  </si>
  <si>
    <t>6.1.7</t>
  </si>
  <si>
    <t>6.1.8</t>
  </si>
  <si>
    <t>6.2</t>
  </si>
  <si>
    <t>6.2.1</t>
  </si>
  <si>
    <t>6.2.2</t>
  </si>
  <si>
    <t>6.2.3</t>
  </si>
  <si>
    <t>6.2.4</t>
  </si>
  <si>
    <t>6.2.5</t>
  </si>
  <si>
    <t>JANELA DE AÇO TIPO BASCULANTE PARA VIDROS, COM BATENTE, FERRAGENS E PINTURA ANTICORROSIVA. EXCLUSIVE VIDROS, ACABAMENTO, ALIZAR E CONTRAMARCO. FORNECIMENTO E INSTALAÇÃO. AF_12/2019</t>
  </si>
  <si>
    <t>JANELA DE AÇO DE CORRER COM 4 FOLHAS PARA VIDRO, COM BATENTE, FERRAGENS E PINTURA ANTICORROSIVA. EXCLUSIVE VIDROS, ALIZAR E CONTRAMARCO. FORNECIMENTO E INSTALAÇÃO. AF_12/2019</t>
  </si>
  <si>
    <t>Tela de nylon tipo mosquiteiro com moldura em aluminio anodizado natural</t>
  </si>
  <si>
    <t>Painel em vidro temperado 10mm, cor verde, inclusive ferragens e acessórios e instalação -  Rev 01</t>
  </si>
  <si>
    <t>7</t>
  </si>
  <si>
    <t>7.5</t>
  </si>
  <si>
    <t>7.6</t>
  </si>
  <si>
    <t>7.7</t>
  </si>
  <si>
    <t>7.8</t>
  </si>
  <si>
    <t>TELHAMENTO COM TELHA ONDULADA DE FIBROCIMENTO E = 6 MM, COM RECOBRIMENTO LATERAL DE 1 1/4 DE ONDA PARA TELHADO COM INCLINAÇÃO MÁXIMA DE 10°, COM ATÉ 2 ÁGUAS, INCLUSO IÇAMENTO. AF_07/2019</t>
  </si>
  <si>
    <t>FABRICAÇÃO E INSTALAÇÃO DE ESTRUTURA PONTALETADA DE MADEIRA NÃO APARELHADA PARA TELHADOS COM ATÉ 2 ÁGUAS E PARA TELHA ONDULADA DE FIBROCIMENTO, METÁLICA, PLÁSTICA OU TERMOACÚSTICA, INCLUSO TRANSPORTE VERTICAL. AF_12/2015</t>
  </si>
  <si>
    <t>RUFO EXTERNO/INTERNO EM CHAPA DE AÇO GALVANIZADO NÚMERO 24, CORTE DE 25 CM, INCLUSO IÇAMENTO. AF_07/2019</t>
  </si>
  <si>
    <t>CUMEEIRA PARA TELHA DE FIBROCIMENTO ESTRUTURAL E = 6 MM, INCLUSO ACESSÓRIOS DE FIXAÇÃO E IÇAMENTO. AF_07/2019</t>
  </si>
  <si>
    <t>Peitoril de concreto armado com pingadeira largura 13 cm</t>
  </si>
  <si>
    <t>Fornecimento e implantação de viga em concreto pré-moldado, seção = 12x20cm</t>
  </si>
  <si>
    <t>REVESTIMENTO</t>
  </si>
  <si>
    <t>Pastilha ceramica esmaltada, 10 x 10 cm, aplicada com argamassa industrializada ac-ii, rejuntada, exclusive emboço (ou similar)</t>
  </si>
  <si>
    <t>REVESTIMENTO CERÂMICO PARA PAREDES INTERNAS COM PLACAS TIPO ESMALTADA EXTRA DE DIMENSÕES 25X35 CM APLICADAS EM AMBIENTES DE ÁREA MAIOR QUE 5 M² NA ALTURA INTEIRA DAS PAREDES. AF_06/2014</t>
  </si>
  <si>
    <t>10.7</t>
  </si>
  <si>
    <t>10.8</t>
  </si>
  <si>
    <t>10.9</t>
  </si>
  <si>
    <t>10.10</t>
  </si>
  <si>
    <t>10.11</t>
  </si>
  <si>
    <t>IMPERMEABILIZAÇÃO DE PISO COM ARGAMASSA DE CIMENTO E AREIA, COM ADITIVO IMPERMEABILIZANTE, E = 2CM. AF_06/2018</t>
  </si>
  <si>
    <t>PISO CIMENTADO, TRAÇO 1:3 (CIMENTO E AREIA), ACABAMENTO RÚSTICO, ESPESSURA 4,0 CM, PREPARO MECÂNICO DA ARGAMASSA. AF_09/2020</t>
  </si>
  <si>
    <t>RODAPÉ EM GRANITO, ALTURA 10 CM. AF_09/2020</t>
  </si>
  <si>
    <t>REVESTIMENTO CERÂMICO PARA PISO COM PLACAS TIPO ESMALTADA EXTRA DE DIMENSÕES 45X45 CM APLICADA EM AMBIENTES DE ÁREA MAIOR QUE 10 M2. AF_06/2014</t>
  </si>
  <si>
    <t>SOLEIRA EM GRANITO, LARGURA 15 CM, ESPESSURA 2,0 CM. AF_09/2020</t>
  </si>
  <si>
    <t>PISO EM GRANILITE, MARMORITE OU GRANITINA ESPESSURA 8 MM, INCLUSO JUNTAS DE DILATACAO PLASTICAS</t>
  </si>
  <si>
    <t>Colchão de areia</t>
  </si>
  <si>
    <t>APLICAÇÃO E LIXAMENTO DE MASSA LÁTEX EM TETO, DUAS DEMÃOS. AF_06/2014</t>
  </si>
  <si>
    <t>ALIMENTAÇÃO</t>
  </si>
  <si>
    <t>BOMBA CENTRÍFUGA, MONOFÁSICA, 0,5 CV OU 0,49 HP, HM 6 A 20 M, Q 1,2 A 8,3 M3/H (NÃO INCLUI O FORNECIMENTO DA BOMBA). AF_12/2020</t>
  </si>
  <si>
    <t>REGISTRO DE ESFERA, PVC, ROSCÁVEL, COM CABEÇA QUADRADA, 3/4" - FORNECIMENTO E INSTALAÇÃO. AF_08/2021</t>
  </si>
  <si>
    <t>CURVA 90 GRAUS, PVC, SOLDÁVEL, DN 20MM, INSTALADO EM RAMAL OU SUB-RAMAL DE ÁGUA - FORNECIMENTO E INSTALAÇÃO. AF_12/2014</t>
  </si>
  <si>
    <t>CURVA 90 GRAUS, PVC, SOLDÁVEL, DN 25MM, INSTALADO EM PRUMADA DE ÁGUA - FORNECIMENTO E INSTALAÇÃO. AF_12/2014</t>
  </si>
  <si>
    <t>Joelho de redução 90º de pvc rígido soldável, marrom  diâm = 25 x 20mm</t>
  </si>
  <si>
    <t>TUBO, PVC, SOLDÁVEL, DN 25MM, INSTALADO EM PRUMADA DE ÁGUA - FORNECIMENTO E INSTALAÇÃO. AF_12/2014</t>
  </si>
  <si>
    <t>TUBO, PVC, SOLDÁVEL, DN 32MM, INSTALADO EM PRUMADA DE ÁGUA - FORNECIMENTO E INSTALAÇÃO. AF_12/2014</t>
  </si>
  <si>
    <t>CAIXA D´ÁGUA EM POLIÉSTER REFORÇADO COM FIBRA DE VIDRO, 5000 LITROS - FORNECIMENTO E INSTALAÇÃO. AF_06/2021</t>
  </si>
  <si>
    <t>Cisterna submersa em polietileno 10.000 L</t>
  </si>
  <si>
    <t>ENGATE / RABICHO FLEXIVEL INOX 1/2 " X 30 CM</t>
  </si>
  <si>
    <t>Joelho 90° pvc rígido soldável e c/rosca, diam = 25mm x 1/2"</t>
  </si>
  <si>
    <t>LUVA SOLDÁVEL E COM ROSCA, PVC, SOLDÁVEL, DN 25MM X 3/4, INSTALADO EM PRUMADA DE ÁGUA - FORNECIMENTO E INSTALAÇÃO. AF_12/2014</t>
  </si>
  <si>
    <t>ADAPTADOR CURTO COM BOLSA E ROSCA PARA REGISTRO, PVC, SOLDÁVEL, DN 25MM X 3/4, INSTALADO EM PRUMADA DE ÁGUA - FORNECIMENTO E INSTALAÇÃO. AF_12/2014</t>
  </si>
  <si>
    <t>ADAPTADOR CURTO COM BOLSA E ROSCA PARA REGISTRO, PVC, SOLDÁVEL, DN 50MM X 1.1/2, INSTALADO EM PRUMADA DE ÁGUA - FORNECIMENTO E INSTALAÇÃO. AF_12/2014</t>
  </si>
  <si>
    <t>BUCHA DE REDUCAO DE PVC, SOLDAVEL, LONGA, COM 50 X 32 MM, PARA AGUA FRIA PREDIAL</t>
  </si>
  <si>
    <t>CURVA 90 GRAUS,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</si>
  <si>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</si>
  <si>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32MM, INSTALADO EM PRUMADA DE ÁGUA - FORNECIMENTO E INSTALAÇÃO. AF_12/2014</t>
  </si>
  <si>
    <t>TE, PVC, SOLDÁVEL, DN 50MM, INSTALADO EM PRUMADA DE ÁGUA - FORNECIMENTO E INSTALAÇÃO. AF_12/2014</t>
  </si>
  <si>
    <t>Tê de redução 90º de pvc rígido soldável, marrom  diâm = 50 x 32mm</t>
  </si>
  <si>
    <t>TÊ COM BUCHA DE LATÃO NA BOLSA CENTRAL, PVC, SOLDÁVEL, DN 25MM X 1/2, INSTALADO EM PRUMADA DE ÁGUA - FORNECIMENTO E INSTALAÇÃO. AF_12/2014</t>
  </si>
  <si>
    <t>TÊ COM BUCHA DE LATÃO NA BOLSA CENTRAL, PVC, SOLDÁVEL, DN 25MM X 3/4, INSTALADO EM RAMAL OU SUB-RAMAL DE ÁGUA - FORNECIMENTO E INSTALAÇÃO. AF_03/2015</t>
  </si>
  <si>
    <t xml:space="preserve">METAIS </t>
  </si>
  <si>
    <t>REGISTRO DE GAVETA BRUTO, LATÃO, ROSCÁVEL, 1 1/2", COM ACABAMENTO E CANOPLA CROMADOS - FORNECIMENTO E INSTALAÇÃO. AF_08/2021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</si>
  <si>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</si>
  <si>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</si>
  <si>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12.3.3</t>
  </si>
  <si>
    <t>LAJE PRÉ-MOLDADA UNIDIRECIONAL, BIAPOIADA, PARA FORRO, ENCHIMENTO EM CERÂMICA, VIGOTA CONVENCIONAL, ALTURA TOTAL DA LAJE (ENCHIMENTO+CAPA) = (8+3). AF_11/2020</t>
  </si>
  <si>
    <t>Alvenaria bloco cerâmico vedação, 9x19x24cm, e=19cm, com argamassa t5 - 1:2:8 (cimento/cal/areia), junta=1cm - Rev.08</t>
  </si>
  <si>
    <t>CAMADA DRENANTE COM BRITA NUM 3</t>
  </si>
  <si>
    <t>TAMPA CIRCULAR PARA ESGOTO E DRENAGEM, EM CONCRETO PRÉ-MOLDADO, DIÂMETRO INTERNO = 0,6 M. AF_12/2020</t>
  </si>
  <si>
    <t>Alvenaria bloco cerâmico vedação, 9x19x24cm, e=9cm, com argamassa t5 - 1:2:8 (cimento/cal/areia), junta=1cm - Rev.09</t>
  </si>
  <si>
    <t>MONTAGEM E DESMONTAGEM DE FÔRMA DE LAJE MACIÇA, PÉ-DIREITO SIMPLES, EM CHAPA DE MADEIRA COMPENSADA PLASTIFICADA, 18 UTILIZAÇÕES. AF_09/2020</t>
  </si>
  <si>
    <t>BARRA LISA COM ARGAMASSA TRACO 1:4 (CIMENTO E AREIA GROSSA), ESPESSURA 2,0CM, INCLUSO ADITIVO IMPERMEABILIZANTE, PREPARO MECANICO DA ARGAMASSA</t>
  </si>
  <si>
    <t>BANCO ARTICULADO, EM ACO INOX, PARA PCD, FIXADO NA PAREDE - FORNECIMENTO E INSTALAÇÃO. AF_01/2020</t>
  </si>
  <si>
    <t>PEITORIL LINEAR EM GRANITO OU MÁRMORE, L = 15CM, COMPRIMENTO DE ATÉ 2M, ASSENTADO COM ARGAMASSA 1:6 COM ADITIVO. AF_11/2020</t>
  </si>
  <si>
    <t>VASO SANITÁRIO INFANTIL LOUÇA BRANCA - FORNECIMENTO E INSTALACAO. AF_01/2020</t>
  </si>
  <si>
    <t>VASO SANITARIO SIFONADO CONVENCIONAL PARA PCD SEM FURO FRONTAL COM LOUÇA BRANCA SEM ASSENTO, INCLUSO CONJUNTO DE LIGAÇÃO PARA BACIA SANITÁRIA AJUSTÁVEL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</si>
  <si>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</si>
  <si>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BANCADA EM GRANITO CINZA ANDORINHA, ESPESSURA 2,5 CM.</t>
  </si>
  <si>
    <t>CUBA DE EMBUTIR OVAL EM LOUÇA BRANCA, 35 X 50CM OU EQUIVALENTE - FORNECIMENTO E INSTALAÇÃO. AF_01/2020</t>
  </si>
  <si>
    <t>TORNEIRA CROMADA DE MESA, 1/2 OU 3/4, PARA LAVATÓRIO, PADRÃO POPULAR - FORNECIMENTO E INSTALAÇÃO. AF_01/2020</t>
  </si>
  <si>
    <t>TANQUE DE LOUÇA BRANCA COM COLUNA, 30L OU EQUIVALENTE - FORNECIMENTO E INSTALAÇÃO. AF_01/2020</t>
  </si>
  <si>
    <t>CUBA DE EMBUTIR RETANGULAR DE AÇO INOXIDÁVEL, 56 X 33 X 12 CM - FORNECIMENTO E INSTALAÇÃO. AF_01/2020</t>
  </si>
  <si>
    <t>TORNEIRA CROMADA TUBO MÓVEL, DE MESA, 1/2 OU 3/4, PARA PIA DE COZINHA, PADRÃO ALTO - FORNECIMENTO E INSTALAÇÃO. AF_01/2020</t>
  </si>
  <si>
    <t>Fornecimento e instalação saboneteira de louça (deca ref a180) ou similar</t>
  </si>
  <si>
    <t>Porta toalha em bastão plástico (deca ref a586) ou similar</t>
  </si>
  <si>
    <t>Caixa sifonada em pvc, 150 x 150 x 50 mm, com tampa cega, acabamento branco, Akros ou similar</t>
  </si>
  <si>
    <t>Sifão para mictório, DECA 1681, 1 x 2", acabamento cromado ou similar</t>
  </si>
  <si>
    <t>SIFAO PLASTICO EXTENSIVEL UNIVERSAL, TIPO COPO</t>
  </si>
  <si>
    <t>Terminal de ventilação em pvc rígido soldável, para esgoto primário, diâm = 75mm</t>
  </si>
  <si>
    <t>JOELHO 90 GRAUS, PVC, SERIE NORMAL, ESGOTO PREDIAL, DN 75 MM, JUNTA ELÁSTICA, FORNECIDO E INSTALADO EM PRUMADA DE ESGOTO SANITÁRIO OU VENTILAÇÃO.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</si>
  <si>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</si>
  <si>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</si>
  <si>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de 90° em pvc rígido c/ anéis, para esgoto secundário, diâm = 40mm</t>
  </si>
  <si>
    <t>JUNÇÃO SIMPLES, PVC, SERIE NORMAL, ESGOTO PREDIAL, DN 40 MM, JUNTA SOLDÁVEL, FORNECIDO E INSTALADO EM RAMAL DE DESCARGA OU RAMAL DE ESGOTO SANITÁRIO. AF_12/2014</t>
  </si>
  <si>
    <t>Junção simples em pvc rígido soldável, para esgoto primário, diâm = 100 x 50mm</t>
  </si>
  <si>
    <t>12.2.26</t>
  </si>
  <si>
    <t>13.1.13</t>
  </si>
  <si>
    <t>13.1.14</t>
  </si>
  <si>
    <t>13.3.8</t>
  </si>
  <si>
    <t>cj</t>
  </si>
  <si>
    <t>13.5.7</t>
  </si>
  <si>
    <t>13.5.8</t>
  </si>
  <si>
    <t>DIVERSOS</t>
  </si>
  <si>
    <t>MASTRO DE BANDEIRA</t>
  </si>
  <si>
    <t>CAIXA RETANGULAR 4" X 2" BAIXA (0,30 M DO PISO), PVC, INSTALADA EM PAREDE - FORNECIMENTO E INSTALAÇÃO. AF_12/2015</t>
  </si>
  <si>
    <t>LUVA EM PVC RIGIDO ROSCAVEL, DE 1 1/4", PARA ELETRODUTO</t>
  </si>
  <si>
    <t>CABO DE COBRE FLEXÍVEL ISOLADO, 16 MM², ANTI-CHAMA 0,6/1,0 KV, PARA CIRCUITOS TERMINAIS - FORNECIMENTO E INSTALAÇÃO. AF_12/2015</t>
  </si>
  <si>
    <t>CABO DE COBRE FLEXÍVEL ISOLADO, 25 MM², 0,6/1,0 KV, PARA REDE AÉREA DE DISTRIBUIÇÃO DE ENERGIA ELÉTRICA DE BAIXA TENSÃO - FORNECIMENTO E INSTALAÇÃO. AF_07/2020</t>
  </si>
  <si>
    <t>Caixa de Passagem de Alumínio para piso 30x30x12cm, da marca Wetzel Mod: Cp-3030-12 ou similar.</t>
  </si>
  <si>
    <t>DISJUNTOR TIPO DIN/IEC, MONOPOLAR DE 63 A</t>
  </si>
  <si>
    <t>DISJUNTOR TIPO DIN/IEC, MONOPOLAR DE 6  ATE  32A</t>
  </si>
  <si>
    <t>Disjuntor monopolar DR 25 A  - Dispositivo residual diferencial, tipo AC, ref.5SU1 Siemens ou similar</t>
  </si>
  <si>
    <t>Dispositivo de proteção contra surto de tensão DPS 20kA - 175v</t>
  </si>
  <si>
    <t>ELETRODUTO FLEXÍVEL CORRUGADO, PVC, DN 32 MM (1"), PARA CIRCUITOS TERMINAIS, INSTALADO EM FORRO - FORNECIMENTO E INSTALAÇÃO. AF_12/2015</t>
  </si>
  <si>
    <t>ELETRODUTO FLEXÍVEL CORRUGADO, PVC, DN 25 MM (3/4"), PARA CIRCUITOS TERMINAIS, INSTALADO EM LAJE - FORNECIMENTO E INSTALAÇÃO. AF_12/2015</t>
  </si>
  <si>
    <t>ELETRODUTO RÍGIDO ROSCÁVEL, PVC, DN 40 MM (1 1/4"), PARA CIRCUITOS TERMINAIS, INSTALADO EM LAJE - FORNECIMENTO E INSTALAÇÃO. AF_12/2015</t>
  </si>
  <si>
    <t>LUMINÁRIA PLAFON 15W LED SOBREPOR - FORNECIMENTO E INSTALAÇÃO</t>
  </si>
  <si>
    <t>LUMINÁRIA PLAFON 25W LED SOBREPOR - FORNECIMENTO E INSTALAÇÃO</t>
  </si>
  <si>
    <t>ENTRADA DE ENERGIA ELÉTRICA, AÉREA, MONOFÁSICA, COM CAIXA DE SOBREPOR, CABO DE 16 MM2 E DISJUNTOR DIN 50A (NÃO INCLUSO O POSTE DE CONCRETO). AF_07/2020_P</t>
  </si>
  <si>
    <t>POSTE CONICO CONTINUO EM ACO GALVANIZADO, RETO, ENGASTADO,  H = 7 M, DIAMETRO INFERIOR = *125* MM</t>
  </si>
  <si>
    <t>TOMADA BAIXA DE EMBUTIR (1 MÓDULO), 2P+T 10 A, INCLUINDO SUPORTE E PLACA - FORNECIMENTO E INSTALAÇÃO. AF_12/2015</t>
  </si>
  <si>
    <t>LUMINÁRIA PLAFON 50W LED SOBREPOR - FORNECIMENTO E INSTALAÇÃO</t>
  </si>
  <si>
    <t>Placa de advertência 470 x 340 mm ,metálica (perigo de morte)</t>
  </si>
  <si>
    <t>CONCRETO FCK = 15MPA, TRAÇO 1:3,4:3,4 (EM MASSA SECA DE CIMENTO/ AREIA MÉDIA/ SEIXO ROLADO) - PREPARO MECÂNICO COM BETONEIRA 600 L. AF_05/2021</t>
  </si>
  <si>
    <t>TUBO DE AÇO GALVANIZADO COM COSTURA, CLASSE MÉDIA, DN 40 (1 1/2"), CONEXÃO ROSQUEADA, INSTALADO EM REDE DE ALIMENTAÇÃO PARA HIDRANTE - FORNECIMENTO E INSTALAÇÃO. AF_10/2020</t>
  </si>
  <si>
    <t>MONTAGEM E DESMONTAGEM DE FÔRMA DE LAJE MACIÇA, PÉ-DIREITO SIMPLES, EM CHAPA DE MADEIRA COMPENSADA RESINADA, 8 UTILIZAÇÕES. AF_09/2020</t>
  </si>
  <si>
    <t>CONCRETO FCK = 20MPA, TRAÇO 1:2,7:3 (EM MASSA SECA DE CIMENTO/ AREIA MÉDIA/ BRITA 1) - PREPARO MECÂNICO COM BETONEIRA 600 L. AF_05/2021</t>
  </si>
  <si>
    <t>ARMAÇÃO DE PILAR OU VIGA DE UMA ESTRUTURA CONVENCIONAL DE CONCRETO ARMADO EM UMA EDIFICAÇÃO TÉRREA OU SOBRADO UTILIZANDO AÇO CA-50 DE 16 MM - MONTAGEM. AF_12/2015</t>
  </si>
  <si>
    <t>CONSTRUÇÃO DE CRECHE 1° INFÂNCIA TIPO B</t>
  </si>
  <si>
    <t>BM03</t>
  </si>
  <si>
    <t>Serviço Medido: VERGAS/CONTRA VERGAS, ALVENARIA E IMPERMEABILIZAÇÃO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</si>
</sst>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</cellStyleXfs>
  <cellXfs count="237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0" fontId="19" fillId="3" borderId="15" xfId="0" applyFont="1" applyFill="1" applyBorder="1"/>
    <xf numFmtId="2" fontId="19" fillId="0" borderId="15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19" fillId="4" borderId="15" xfId="0" applyNumberFormat="1" applyFont="1" applyFill="1" applyBorder="1" applyAlignment="1">
      <alignment horizontal="right"/>
    </xf>
    <xf numFmtId="4" fontId="4" fillId="4" borderId="15" xfId="0" applyNumberFormat="1" applyFont="1" applyFill="1" applyBorder="1" applyAlignment="1">
      <alignment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0" fillId="0" borderId="4" xfId="0" applyBorder="1"/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5" fillId="0" borderId="15" xfId="0" applyFont="1" applyBorder="1" applyAlignment="1">
      <alignment horizontal="center" vertical="center"/>
    </xf>
    <xf numFmtId="0" fontId="10" fillId="6" borderId="10" xfId="0" applyFont="1" applyFill="1" applyBorder="1" applyAlignment="1">
      <alignment vertical="center"/>
    </xf>
    <xf numFmtId="14" fontId="10" fillId="6" borderId="15" xfId="0" applyNumberFormat="1" applyFont="1" applyFill="1" applyBorder="1"/>
    <xf numFmtId="0" fontId="25" fillId="0" borderId="15" xfId="0" applyFont="1" applyBorder="1" applyAlignment="1">
      <alignment vertical="center"/>
    </xf>
    <xf numFmtId="2" fontId="5" fillId="0" borderId="15" xfId="0" applyNumberFormat="1" applyFont="1" applyBorder="1" applyAlignment="1">
      <alignment horizontal="right" vertical="center" wrapText="1"/>
    </xf>
    <xf numFmtId="43" fontId="25" fillId="0" borderId="15" xfId="1" applyFont="1" applyBorder="1" applyAlignment="1">
      <alignment vertical="center"/>
    </xf>
    <xf numFmtId="4" fontId="25" fillId="4" borderId="15" xfId="0" applyNumberFormat="1" applyFont="1" applyFill="1" applyBorder="1"/>
    <xf numFmtId="4" fontId="25" fillId="4" borderId="15" xfId="0" applyNumberFormat="1" applyFont="1" applyFill="1" applyBorder="1" applyAlignment="1">
      <alignment vertical="center"/>
    </xf>
    <xf numFmtId="0" fontId="25" fillId="3" borderId="15" xfId="0" applyFont="1" applyFill="1" applyBorder="1" applyAlignment="1">
      <alignment vertical="center"/>
    </xf>
    <xf numFmtId="2" fontId="5" fillId="3" borderId="15" xfId="0" applyNumberFormat="1" applyFont="1" applyFill="1" applyBorder="1" applyAlignment="1">
      <alignment horizontal="right" vertical="center" wrapText="1"/>
    </xf>
    <xf numFmtId="4" fontId="5" fillId="3" borderId="15" xfId="0" applyNumberFormat="1" applyFont="1" applyFill="1" applyBorder="1" applyAlignment="1">
      <alignment horizontal="right" vertical="center" wrapText="1"/>
    </xf>
    <xf numFmtId="0" fontId="24" fillId="6" borderId="15" xfId="0" applyFont="1" applyFill="1" applyBorder="1" applyAlignment="1">
      <alignment horizontal="left" vertical="top" wrapText="1"/>
    </xf>
    <xf numFmtId="2" fontId="25" fillId="0" borderId="15" xfId="0" applyNumberFormat="1" applyFont="1" applyBorder="1" applyAlignment="1">
      <alignment vertical="center"/>
    </xf>
    <xf numFmtId="0" fontId="26" fillId="6" borderId="15" xfId="0" applyFont="1" applyFill="1" applyBorder="1" applyAlignment="1">
      <alignment horizontal="center" vertical="center" wrapText="1"/>
    </xf>
    <xf numFmtId="49" fontId="5" fillId="8" borderId="15" xfId="0" applyNumberFormat="1" applyFont="1" applyFill="1" applyBorder="1" applyAlignment="1">
      <alignment horizontal="left" vertical="center" wrapText="1"/>
    </xf>
    <xf numFmtId="49" fontId="5" fillId="8" borderId="15" xfId="0" applyNumberFormat="1" applyFont="1" applyFill="1" applyBorder="1" applyAlignment="1">
      <alignment horizontal="justify" vertical="center" wrapText="1"/>
    </xf>
    <xf numFmtId="49" fontId="5" fillId="8" borderId="15" xfId="0" applyNumberFormat="1" applyFont="1" applyFill="1" applyBorder="1" applyAlignment="1">
      <alignment horizontal="center" vertical="center" wrapText="1"/>
    </xf>
    <xf numFmtId="167" fontId="5" fillId="8" borderId="15" xfId="0" applyNumberFormat="1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0" fontId="25" fillId="8" borderId="15" xfId="0" applyFont="1" applyFill="1" applyBorder="1" applyAlignment="1">
      <alignment vertical="center"/>
    </xf>
    <xf numFmtId="43" fontId="25" fillId="8" borderId="15" xfId="1" applyFont="1" applyFill="1" applyBorder="1" applyAlignment="1">
      <alignment vertical="center"/>
    </xf>
    <xf numFmtId="165" fontId="5" fillId="8" borderId="15" xfId="3" applyFont="1" applyFill="1" applyBorder="1" applyAlignment="1">
      <alignment vertical="center"/>
    </xf>
    <xf numFmtId="164" fontId="5" fillId="8" borderId="15" xfId="0" applyNumberFormat="1" applyFont="1" applyFill="1" applyBorder="1" applyAlignment="1">
      <alignment vertical="center" wrapText="1"/>
    </xf>
    <xf numFmtId="49" fontId="5" fillId="9" borderId="15" xfId="0" applyNumberFormat="1" applyFont="1" applyFill="1" applyBorder="1" applyAlignment="1">
      <alignment horizontal="left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167" fontId="5" fillId="9" borderId="15" xfId="0" applyNumberFormat="1" applyFont="1" applyFill="1" applyBorder="1" applyAlignment="1">
      <alignment horizontal="center" vertical="center" wrapText="1"/>
    </xf>
    <xf numFmtId="4" fontId="5" fillId="9" borderId="15" xfId="0" applyNumberFormat="1" applyFont="1" applyFill="1" applyBorder="1" applyAlignment="1">
      <alignment horizontal="center" vertical="center" wrapText="1"/>
    </xf>
    <xf numFmtId="165" fontId="5" fillId="9" borderId="15" xfId="3" applyFont="1" applyFill="1" applyBorder="1" applyAlignment="1">
      <alignment vertical="center"/>
    </xf>
    <xf numFmtId="164" fontId="5" fillId="9" borderId="15" xfId="0" applyNumberFormat="1" applyFont="1" applyFill="1" applyBorder="1" applyAlignment="1">
      <alignment vertical="center" wrapText="1"/>
    </xf>
    <xf numFmtId="4" fontId="5" fillId="8" borderId="15" xfId="0" applyNumberFormat="1" applyFont="1" applyFill="1" applyBorder="1" applyAlignment="1">
      <alignment vertical="center" wrapText="1"/>
    </xf>
    <xf numFmtId="0" fontId="27" fillId="6" borderId="15" xfId="0" applyFont="1" applyFill="1" applyBorder="1" applyAlignment="1">
      <alignment horizontal="left" vertical="top" wrapText="1"/>
    </xf>
    <xf numFmtId="0" fontId="24" fillId="9" borderId="15" xfId="0" applyFont="1" applyFill="1" applyBorder="1" applyAlignment="1">
      <alignment horizontal="left" vertical="top" wrapText="1"/>
    </xf>
    <xf numFmtId="0" fontId="19" fillId="9" borderId="15" xfId="0" applyFont="1" applyFill="1" applyBorder="1" applyAlignment="1">
      <alignment vertical="center"/>
    </xf>
    <xf numFmtId="4" fontId="7" fillId="9" borderId="15" xfId="0" applyNumberFormat="1" applyFont="1" applyFill="1" applyBorder="1" applyAlignment="1">
      <alignment horizontal="right" vertical="center" wrapText="1"/>
    </xf>
    <xf numFmtId="4" fontId="5" fillId="9" borderId="15" xfId="0" applyNumberFormat="1" applyFont="1" applyFill="1" applyBorder="1" applyAlignment="1">
      <alignment vertical="center" wrapText="1"/>
    </xf>
    <xf numFmtId="167" fontId="24" fillId="9" borderId="15" xfId="0" applyNumberFormat="1" applyFont="1" applyFill="1" applyBorder="1" applyAlignment="1">
      <alignment horizontal="center" vertical="center" wrapText="1"/>
    </xf>
    <xf numFmtId="2" fontId="7" fillId="9" borderId="15" xfId="0" applyNumberFormat="1" applyFont="1" applyFill="1" applyBorder="1" applyAlignment="1">
      <alignment horizontal="right" vertical="center" wrapText="1"/>
    </xf>
    <xf numFmtId="0" fontId="24" fillId="9" borderId="15" xfId="0" applyFont="1" applyFill="1" applyBorder="1" applyAlignment="1">
      <alignment horizontal="center" vertical="center" wrapText="1"/>
    </xf>
    <xf numFmtId="2" fontId="24" fillId="9" borderId="15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7"/>
  <sheetViews>
    <sheetView tabSelected="1" view="pageBreakPreview" zoomScale="90" zoomScaleNormal="90" zoomScaleSheetLayoutView="90" workbookViewId="0">
      <selection activeCell="B88" sqref="B88"/>
    </sheetView>
  </sheetViews>
  <sheetFormatPr defaultRowHeight="14.4" x14ac:dyDescent="0.3"/>
  <cols>
    <col min="1" max="1" width="9.33203125" customWidth="1"/>
    <col min="2" max="2" width="72.109375" customWidth="1"/>
    <col min="3" max="3" width="8.33203125" customWidth="1"/>
    <col min="4" max="4" width="13.109375" customWidth="1"/>
    <col min="5" max="5" width="11.33203125" customWidth="1"/>
    <col min="6" max="6" width="0" hidden="1" customWidth="1"/>
    <col min="7" max="7" width="9.44140625" customWidth="1"/>
    <col min="8" max="8" width="5.33203125" hidden="1" customWidth="1"/>
    <col min="9" max="9" width="12.44140625" customWidth="1"/>
    <col min="10" max="10" width="10.44140625" customWidth="1"/>
    <col min="11" max="11" width="9.33203125" customWidth="1"/>
    <col min="12" max="12" width="14" customWidth="1"/>
    <col min="13" max="13" width="14.33203125" customWidth="1"/>
    <col min="14" max="14" width="14.88671875" customWidth="1"/>
    <col min="15" max="15" width="14.33203125" customWidth="1"/>
    <col min="17" max="17" width="11.88671875" bestFit="1" customWidth="1"/>
    <col min="18" max="18" width="13.5546875" bestFit="1" customWidth="1"/>
    <col min="19" max="23" width="11.5546875" bestFit="1" customWidth="1"/>
    <col min="24" max="25" width="10.88671875" bestFit="1" customWidth="1"/>
  </cols>
  <sheetData>
    <row r="1" spans="1:25" ht="24.75" customHeight="1" x14ac:dyDescent="0.3">
      <c r="A1" s="207"/>
      <c r="B1" s="208"/>
      <c r="C1" s="214" t="s">
        <v>574</v>
      </c>
      <c r="D1" s="214"/>
      <c r="E1" s="214"/>
      <c r="F1" s="214"/>
      <c r="G1" s="214"/>
      <c r="H1" s="214"/>
      <c r="I1" s="214"/>
      <c r="J1" s="215" t="s">
        <v>63</v>
      </c>
      <c r="K1" s="215"/>
      <c r="L1" s="215"/>
      <c r="M1" s="215"/>
      <c r="N1" s="215"/>
      <c r="O1" s="215"/>
      <c r="T1">
        <v>210</v>
      </c>
      <c r="U1" s="137">
        <f>R2+T1</f>
        <v>45170</v>
      </c>
    </row>
    <row r="2" spans="1:25" ht="43.5" customHeight="1" x14ac:dyDescent="0.3">
      <c r="A2" s="209"/>
      <c r="B2" s="210"/>
      <c r="C2" s="214"/>
      <c r="D2" s="214"/>
      <c r="E2" s="214"/>
      <c r="F2" s="214"/>
      <c r="G2" s="214"/>
      <c r="H2" s="214"/>
      <c r="I2" s="214"/>
      <c r="J2" s="216">
        <f>M327</f>
        <v>59293.05</v>
      </c>
      <c r="K2" s="217"/>
      <c r="L2" s="217"/>
      <c r="M2" s="217"/>
      <c r="N2" s="217"/>
      <c r="O2" s="217"/>
      <c r="R2" s="137">
        <v>44960</v>
      </c>
      <c r="T2">
        <f>U2-R2</f>
        <v>329</v>
      </c>
      <c r="U2" s="137">
        <v>45289</v>
      </c>
    </row>
    <row r="3" spans="1:25" x14ac:dyDescent="0.3">
      <c r="A3" s="227" t="s">
        <v>391</v>
      </c>
      <c r="B3" s="228"/>
      <c r="C3" s="183" t="s">
        <v>59</v>
      </c>
      <c r="D3" s="183"/>
      <c r="E3" s="98" t="s">
        <v>426</v>
      </c>
      <c r="F3" s="99"/>
      <c r="G3" s="99"/>
      <c r="H3" s="99"/>
      <c r="I3" s="146">
        <v>44960</v>
      </c>
      <c r="J3" s="192"/>
      <c r="K3" s="192"/>
      <c r="L3" s="192"/>
      <c r="M3" s="192"/>
      <c r="N3" s="192"/>
      <c r="O3" s="192"/>
      <c r="R3" s="137">
        <v>45121</v>
      </c>
      <c r="S3">
        <f>R3-R2</f>
        <v>161</v>
      </c>
    </row>
    <row r="4" spans="1:25" x14ac:dyDescent="0.3">
      <c r="A4" s="49" t="s">
        <v>61</v>
      </c>
      <c r="B4" s="50" t="s">
        <v>574</v>
      </c>
      <c r="C4" s="183" t="s">
        <v>60</v>
      </c>
      <c r="D4" s="183"/>
      <c r="E4" s="187" t="s">
        <v>392</v>
      </c>
      <c r="F4" s="188"/>
      <c r="G4" s="189"/>
      <c r="H4" s="99"/>
      <c r="I4" s="100"/>
      <c r="J4" s="4"/>
      <c r="K4" s="193" t="s">
        <v>67</v>
      </c>
      <c r="L4" s="193"/>
      <c r="M4" s="2"/>
      <c r="N4" s="132">
        <v>329</v>
      </c>
      <c r="O4" s="133" t="s">
        <v>385</v>
      </c>
      <c r="R4" s="137">
        <v>45155</v>
      </c>
      <c r="S4">
        <f>R4-R2</f>
        <v>195</v>
      </c>
    </row>
    <row r="5" spans="1:25" x14ac:dyDescent="0.3">
      <c r="A5" s="49" t="s">
        <v>62</v>
      </c>
      <c r="B5" s="49" t="s">
        <v>573</v>
      </c>
      <c r="C5" s="203" t="s">
        <v>78</v>
      </c>
      <c r="D5" s="204"/>
      <c r="E5" s="109" t="s">
        <v>393</v>
      </c>
      <c r="F5" s="3"/>
      <c r="G5" s="3"/>
      <c r="H5" s="3"/>
      <c r="I5" s="2"/>
      <c r="J5" s="4"/>
      <c r="K5" s="196" t="s">
        <v>68</v>
      </c>
      <c r="L5" s="196"/>
      <c r="M5" s="47"/>
      <c r="N5" s="145">
        <v>210</v>
      </c>
      <c r="O5" s="134" t="s">
        <v>385</v>
      </c>
      <c r="R5" s="137"/>
      <c r="S5" s="137"/>
      <c r="T5" s="137"/>
      <c r="U5" s="137"/>
      <c r="V5" s="137"/>
      <c r="W5" s="137"/>
      <c r="X5" s="137"/>
      <c r="Y5" s="137"/>
    </row>
    <row r="6" spans="1:25" x14ac:dyDescent="0.3">
      <c r="A6" s="184" t="s">
        <v>575</v>
      </c>
      <c r="B6" s="184"/>
      <c r="C6" s="185"/>
      <c r="D6" s="1"/>
      <c r="E6" s="2"/>
      <c r="F6" s="3"/>
      <c r="G6" s="3"/>
      <c r="H6" s="3"/>
      <c r="I6" s="2"/>
      <c r="J6" s="4"/>
      <c r="K6" s="218" t="s">
        <v>69</v>
      </c>
      <c r="L6" s="218"/>
      <c r="M6" s="46"/>
      <c r="N6" s="220">
        <f>L327</f>
        <v>895372.01000000013</v>
      </c>
      <c r="O6" s="221"/>
      <c r="R6" s="137"/>
    </row>
    <row r="7" spans="1:25" x14ac:dyDescent="0.3">
      <c r="A7" s="184"/>
      <c r="B7" s="184"/>
      <c r="C7" s="184"/>
      <c r="D7" s="6"/>
      <c r="E7" s="5"/>
      <c r="F7" s="7"/>
      <c r="G7" s="7"/>
      <c r="H7" s="7"/>
      <c r="I7" s="5"/>
      <c r="J7" s="8"/>
      <c r="K7" s="196" t="s">
        <v>70</v>
      </c>
      <c r="L7" s="196"/>
      <c r="M7" s="196"/>
      <c r="N7" s="219">
        <f>N327</f>
        <v>178838.93000000005</v>
      </c>
      <c r="O7" s="220"/>
    </row>
    <row r="8" spans="1:25" x14ac:dyDescent="0.3">
      <c r="A8" s="38" t="s">
        <v>64</v>
      </c>
      <c r="B8" s="38" t="s">
        <v>79</v>
      </c>
      <c r="C8" s="38" t="s">
        <v>65</v>
      </c>
      <c r="D8" s="42">
        <v>45156</v>
      </c>
      <c r="E8" s="42">
        <v>45170</v>
      </c>
      <c r="F8" s="39"/>
      <c r="G8" s="39"/>
      <c r="H8" s="39"/>
      <c r="I8" s="40"/>
      <c r="J8" s="41"/>
      <c r="K8" s="197" t="s">
        <v>66</v>
      </c>
      <c r="L8" s="197"/>
      <c r="M8" s="40"/>
      <c r="N8" s="194">
        <f>N6-N7</f>
        <v>716533.08000000007</v>
      </c>
      <c r="O8" s="195"/>
    </row>
    <row r="9" spans="1:25" x14ac:dyDescent="0.3">
      <c r="A9" s="213" t="s">
        <v>4</v>
      </c>
      <c r="B9" s="211" t="s">
        <v>5</v>
      </c>
      <c r="C9" s="200" t="s">
        <v>2</v>
      </c>
      <c r="D9" s="225" t="s">
        <v>3</v>
      </c>
      <c r="E9" s="190" t="s">
        <v>0</v>
      </c>
      <c r="F9" s="190"/>
      <c r="G9" s="191"/>
      <c r="H9" s="190"/>
      <c r="I9" s="190"/>
      <c r="J9" s="190"/>
      <c r="K9" s="222" t="s">
        <v>58</v>
      </c>
      <c r="L9" s="17"/>
      <c r="M9" s="19" t="s">
        <v>1</v>
      </c>
      <c r="N9" s="20"/>
      <c r="O9" s="222" t="s">
        <v>58</v>
      </c>
    </row>
    <row r="10" spans="1:25" ht="9.75" customHeight="1" x14ac:dyDescent="0.3">
      <c r="A10" s="213"/>
      <c r="B10" s="212"/>
      <c r="C10" s="201"/>
      <c r="D10" s="226"/>
      <c r="E10" s="198" t="s">
        <v>56</v>
      </c>
      <c r="F10" s="18"/>
      <c r="G10" s="186" t="s">
        <v>71</v>
      </c>
      <c r="H10" s="57"/>
      <c r="I10" s="198" t="s">
        <v>57</v>
      </c>
      <c r="J10" s="205" t="s">
        <v>55</v>
      </c>
      <c r="K10" s="223"/>
      <c r="L10" s="200" t="s">
        <v>56</v>
      </c>
      <c r="M10" s="191" t="s">
        <v>57</v>
      </c>
      <c r="N10" s="191" t="s">
        <v>55</v>
      </c>
      <c r="O10" s="223"/>
    </row>
    <row r="11" spans="1:25" ht="11.25" customHeight="1" x14ac:dyDescent="0.3">
      <c r="A11" s="213"/>
      <c r="B11" s="212"/>
      <c r="C11" s="201"/>
      <c r="D11" s="226"/>
      <c r="E11" s="198"/>
      <c r="F11" s="58"/>
      <c r="G11" s="186"/>
      <c r="H11" s="57"/>
      <c r="I11" s="198"/>
      <c r="J11" s="205"/>
      <c r="K11" s="223"/>
      <c r="L11" s="201"/>
      <c r="M11" s="198"/>
      <c r="N11" s="198"/>
      <c r="O11" s="223"/>
      <c r="R11" s="138"/>
      <c r="S11" s="139"/>
    </row>
    <row r="12" spans="1:25" ht="10.5" customHeight="1" x14ac:dyDescent="0.3">
      <c r="A12" s="200"/>
      <c r="B12" s="212"/>
      <c r="C12" s="201"/>
      <c r="D12" s="226"/>
      <c r="E12" s="198"/>
      <c r="F12" s="59"/>
      <c r="G12" s="186"/>
      <c r="H12" s="60">
        <v>0.94</v>
      </c>
      <c r="I12" s="199"/>
      <c r="J12" s="206"/>
      <c r="K12" s="224"/>
      <c r="L12" s="202"/>
      <c r="M12" s="199"/>
      <c r="N12" s="199"/>
      <c r="O12" s="224"/>
      <c r="R12" s="135"/>
      <c r="S12" s="140"/>
    </row>
    <row r="13" spans="1:25" x14ac:dyDescent="0.3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64"/>
      <c r="R13" s="135"/>
      <c r="S13" s="140"/>
    </row>
    <row r="14" spans="1:25" x14ac:dyDescent="0.3">
      <c r="A14" s="111">
        <v>1</v>
      </c>
      <c r="B14" s="110" t="s">
        <v>80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8"/>
      <c r="N14" s="28"/>
      <c r="O14" s="70">
        <f>SUM(O15:O16)</f>
        <v>0</v>
      </c>
      <c r="R14" s="135"/>
      <c r="S14" s="140"/>
    </row>
    <row r="15" spans="1:25" x14ac:dyDescent="0.3">
      <c r="A15" s="71" t="s">
        <v>6</v>
      </c>
      <c r="B15" s="72" t="s">
        <v>156</v>
      </c>
      <c r="C15" s="73" t="s">
        <v>7</v>
      </c>
      <c r="D15" s="112">
        <v>314.33999999999997</v>
      </c>
      <c r="E15" s="74">
        <v>8</v>
      </c>
      <c r="F15" s="75"/>
      <c r="G15" s="74">
        <v>8</v>
      </c>
      <c r="H15" s="24">
        <v>435.99</v>
      </c>
      <c r="I15" s="74"/>
      <c r="J15" s="81">
        <f>I15+G15</f>
        <v>8</v>
      </c>
      <c r="K15" s="32">
        <f>E15-J15</f>
        <v>0</v>
      </c>
      <c r="L15" s="9">
        <f>ROUND(E15*D15,2)</f>
        <v>2514.7199999999998</v>
      </c>
      <c r="M15" s="9">
        <f>ROUND(I15*D15,2)</f>
        <v>0</v>
      </c>
      <c r="N15" s="9">
        <f>ROUND(J15*D15,2)</f>
        <v>2514.7199999999998</v>
      </c>
      <c r="O15" s="122">
        <f>L15-N15</f>
        <v>0</v>
      </c>
      <c r="R15" s="141"/>
      <c r="S15" s="142"/>
    </row>
    <row r="16" spans="1:25" ht="26.4" x14ac:dyDescent="0.3">
      <c r="A16" s="71" t="s">
        <v>155</v>
      </c>
      <c r="B16" s="72" t="s">
        <v>157</v>
      </c>
      <c r="C16" s="73" t="s">
        <v>12</v>
      </c>
      <c r="D16" s="112">
        <v>56.26</v>
      </c>
      <c r="E16" s="74">
        <v>120</v>
      </c>
      <c r="F16" s="75"/>
      <c r="G16" s="74">
        <v>120</v>
      </c>
      <c r="H16" s="24"/>
      <c r="I16" s="74"/>
      <c r="J16" s="81">
        <f t="shared" ref="J16" si="0">I16+G16</f>
        <v>120</v>
      </c>
      <c r="K16" s="32">
        <f t="shared" ref="K16" si="1">E16-J16</f>
        <v>0</v>
      </c>
      <c r="L16" s="9">
        <f t="shared" ref="L16" si="2">ROUND(E16*D16,2)</f>
        <v>6751.2</v>
      </c>
      <c r="M16" s="9">
        <f t="shared" ref="M16" si="3">ROUND(I16*D16,2)</f>
        <v>0</v>
      </c>
      <c r="N16" s="9">
        <f t="shared" ref="N16" si="4">ROUND(J16*D16,2)</f>
        <v>6751.2</v>
      </c>
      <c r="O16" s="122">
        <f t="shared" ref="O16" si="5">L16-N16</f>
        <v>0</v>
      </c>
    </row>
    <row r="17" spans="1:15" x14ac:dyDescent="0.3">
      <c r="A17" s="71"/>
      <c r="B17" s="72"/>
      <c r="C17" s="73"/>
      <c r="D17" s="74"/>
      <c r="E17" s="74"/>
      <c r="F17" s="75"/>
      <c r="G17" s="23"/>
      <c r="H17" s="24"/>
      <c r="I17" s="9"/>
      <c r="J17" s="10"/>
      <c r="K17" s="32"/>
      <c r="L17" s="11">
        <f>SUM(L15:L16)</f>
        <v>9265.92</v>
      </c>
      <c r="M17" s="11">
        <f>SUM(M15:M16)</f>
        <v>0</v>
      </c>
      <c r="N17" s="11">
        <f>SUM(N15:N16)</f>
        <v>9265.92</v>
      </c>
      <c r="O17" s="76"/>
    </row>
    <row r="18" spans="1:15" x14ac:dyDescent="0.3">
      <c r="A18" s="111">
        <v>2</v>
      </c>
      <c r="B18" s="110" t="s">
        <v>8</v>
      </c>
      <c r="C18" s="66"/>
      <c r="D18" s="67"/>
      <c r="E18" s="65"/>
      <c r="F18" s="68"/>
      <c r="G18" s="29"/>
      <c r="H18" s="30">
        <v>258.52999999999997</v>
      </c>
      <c r="I18" s="31"/>
      <c r="J18" s="32"/>
      <c r="K18" s="44"/>
      <c r="L18" s="27"/>
      <c r="M18" s="27"/>
      <c r="N18" s="27"/>
      <c r="O18" s="77">
        <f>SUM(O19:O21)</f>
        <v>0</v>
      </c>
    </row>
    <row r="19" spans="1:15" ht="26.4" x14ac:dyDescent="0.3">
      <c r="A19" s="71" t="s">
        <v>9</v>
      </c>
      <c r="B19" s="72" t="s">
        <v>81</v>
      </c>
      <c r="C19" s="73" t="s">
        <v>10</v>
      </c>
      <c r="D19" s="112">
        <v>71.129900000000006</v>
      </c>
      <c r="E19" s="74">
        <v>79.69</v>
      </c>
      <c r="F19" s="75"/>
      <c r="G19" s="9">
        <v>79.69</v>
      </c>
      <c r="H19" s="120">
        <v>1664.68</v>
      </c>
      <c r="I19" s="9">
        <v>0</v>
      </c>
      <c r="J19" s="10">
        <f>I19+G19</f>
        <v>79.69</v>
      </c>
      <c r="K19" s="32">
        <f>E19-J19</f>
        <v>0</v>
      </c>
      <c r="L19" s="9">
        <f>ROUND(E19*D19,2)</f>
        <v>5668.34</v>
      </c>
      <c r="M19" s="9">
        <f>ROUND(I19*D19,2)</f>
        <v>0</v>
      </c>
      <c r="N19" s="9">
        <f>ROUND(J19*D19,2)</f>
        <v>5668.34</v>
      </c>
      <c r="O19" s="82">
        <f>L19-N19</f>
        <v>0</v>
      </c>
    </row>
    <row r="20" spans="1:15" ht="26.4" x14ac:dyDescent="0.3">
      <c r="A20" s="71" t="s">
        <v>11</v>
      </c>
      <c r="B20" s="72" t="s">
        <v>395</v>
      </c>
      <c r="C20" s="73" t="s">
        <v>7</v>
      </c>
      <c r="D20" s="112">
        <v>5.2399699999999996</v>
      </c>
      <c r="E20" s="74">
        <v>142.83000000000001</v>
      </c>
      <c r="F20" s="75"/>
      <c r="G20" s="74">
        <v>142.83000000000001</v>
      </c>
      <c r="H20" s="120"/>
      <c r="I20" s="74"/>
      <c r="J20" s="10">
        <f>I20+G20</f>
        <v>142.83000000000001</v>
      </c>
      <c r="K20" s="32">
        <f>E20-J20</f>
        <v>0</v>
      </c>
      <c r="L20" s="9">
        <f>ROUND(E20*D20,2)</f>
        <v>748.42</v>
      </c>
      <c r="M20" s="9">
        <f>ROUND(I20*D20,2)</f>
        <v>0</v>
      </c>
      <c r="N20" s="9">
        <f>ROUND(J20*D20,2)</f>
        <v>748.42</v>
      </c>
      <c r="O20" s="82">
        <f>L20-N20</f>
        <v>0</v>
      </c>
    </row>
    <row r="21" spans="1:15" ht="26.4" x14ac:dyDescent="0.3">
      <c r="A21" s="71" t="s">
        <v>394</v>
      </c>
      <c r="B21" s="72" t="s">
        <v>396</v>
      </c>
      <c r="C21" s="73" t="s">
        <v>10</v>
      </c>
      <c r="D21" s="112">
        <v>28.56</v>
      </c>
      <c r="E21" s="74">
        <v>52.15</v>
      </c>
      <c r="F21" s="75"/>
      <c r="G21" s="120">
        <v>52.15</v>
      </c>
      <c r="H21" s="149"/>
      <c r="I21" s="120">
        <v>0</v>
      </c>
      <c r="J21" s="10">
        <f>I21+G21</f>
        <v>52.15</v>
      </c>
      <c r="K21" s="32">
        <f>E21-J21</f>
        <v>0</v>
      </c>
      <c r="L21" s="9">
        <f>ROUND(E21*D21,2)</f>
        <v>1489.4</v>
      </c>
      <c r="M21" s="9">
        <f>ROUND(I21*D21,2)</f>
        <v>0</v>
      </c>
      <c r="N21" s="9">
        <f>ROUND(J21*D21,2)</f>
        <v>1489.4</v>
      </c>
      <c r="O21" s="82">
        <f>L21-N21</f>
        <v>0</v>
      </c>
    </row>
    <row r="22" spans="1:15" x14ac:dyDescent="0.3">
      <c r="A22" s="71"/>
      <c r="B22" s="72"/>
      <c r="C22" s="73"/>
      <c r="D22" s="74"/>
      <c r="E22" s="74"/>
      <c r="F22" s="75"/>
      <c r="G22" s="75"/>
      <c r="H22" s="83"/>
      <c r="I22" s="9"/>
      <c r="J22" s="10"/>
      <c r="K22" s="32"/>
      <c r="L22" s="11">
        <f>SUM(L19:L21)</f>
        <v>7906.16</v>
      </c>
      <c r="M22" s="11">
        <f>SUM(M19:M21)</f>
        <v>0</v>
      </c>
      <c r="N22" s="11">
        <f>SUM(N19:N21)</f>
        <v>7906.16</v>
      </c>
      <c r="O22" s="64"/>
    </row>
    <row r="23" spans="1:15" x14ac:dyDescent="0.3">
      <c r="A23" s="111">
        <v>3</v>
      </c>
      <c r="B23" s="110" t="s">
        <v>82</v>
      </c>
      <c r="C23" s="66"/>
      <c r="D23" s="67"/>
      <c r="E23" s="65"/>
      <c r="F23" s="68"/>
      <c r="G23" s="68"/>
      <c r="H23" s="69"/>
      <c r="I23" s="27"/>
      <c r="J23" s="32"/>
      <c r="K23" s="48"/>
      <c r="L23" s="27"/>
      <c r="M23" s="27"/>
      <c r="N23" s="27"/>
      <c r="O23" s="55">
        <f>SUM(O25:O44)</f>
        <v>418.37</v>
      </c>
    </row>
    <row r="24" spans="1:15" x14ac:dyDescent="0.3">
      <c r="A24" s="89" t="s">
        <v>14</v>
      </c>
      <c r="B24" s="90" t="s">
        <v>159</v>
      </c>
      <c r="C24" s="91"/>
      <c r="D24" s="92"/>
      <c r="E24" s="92"/>
      <c r="F24" s="93"/>
      <c r="G24" s="36"/>
      <c r="H24" s="37">
        <v>42.63</v>
      </c>
      <c r="I24" s="33"/>
      <c r="J24" s="34"/>
      <c r="K24" s="34"/>
      <c r="L24" s="35">
        <f>SUM(L25:L33)</f>
        <v>38210.44</v>
      </c>
      <c r="M24" s="35">
        <f t="shared" ref="M24:N24" si="6">SUM(M25:M33)</f>
        <v>0</v>
      </c>
      <c r="N24" s="35">
        <f t="shared" si="6"/>
        <v>38210.44</v>
      </c>
      <c r="O24" s="94"/>
    </row>
    <row r="25" spans="1:15" ht="26.4" x14ac:dyDescent="0.3">
      <c r="A25" s="71" t="s">
        <v>83</v>
      </c>
      <c r="B25" s="84" t="s">
        <v>161</v>
      </c>
      <c r="C25" s="73" t="s">
        <v>7</v>
      </c>
      <c r="D25" s="112">
        <v>144.49997999999999</v>
      </c>
      <c r="E25" s="74">
        <v>104.75</v>
      </c>
      <c r="F25" s="75"/>
      <c r="G25" s="74">
        <v>104.75</v>
      </c>
      <c r="H25" s="83"/>
      <c r="I25" s="74"/>
      <c r="J25" s="10">
        <f>I25+G25</f>
        <v>104.75</v>
      </c>
      <c r="K25" s="32">
        <f>E25-J25</f>
        <v>0</v>
      </c>
      <c r="L25" s="9">
        <f>ROUND(E25*D25,2)</f>
        <v>15136.37</v>
      </c>
      <c r="M25" s="9">
        <f>ROUND(I25*D25,2)</f>
        <v>0</v>
      </c>
      <c r="N25" s="9">
        <f>ROUND(J25*D25,2)</f>
        <v>15136.37</v>
      </c>
      <c r="O25" s="82">
        <f>L25-N25</f>
        <v>0</v>
      </c>
    </row>
    <row r="26" spans="1:15" ht="26.4" x14ac:dyDescent="0.3">
      <c r="A26" s="71" t="s">
        <v>397</v>
      </c>
      <c r="B26" s="84" t="s">
        <v>160</v>
      </c>
      <c r="C26" s="73" t="s">
        <v>7</v>
      </c>
      <c r="D26" s="112">
        <v>28.439979999999998</v>
      </c>
      <c r="E26" s="74">
        <v>60.15</v>
      </c>
      <c r="F26" s="75"/>
      <c r="G26" s="74">
        <v>60.15</v>
      </c>
      <c r="H26" s="24">
        <v>16.329999999999998</v>
      </c>
      <c r="I26" s="74"/>
      <c r="J26" s="81">
        <f t="shared" ref="J26:J44" si="7">I26+G26</f>
        <v>60.15</v>
      </c>
      <c r="K26" s="32">
        <f t="shared" ref="K26:K44" si="8">E26-J26</f>
        <v>0</v>
      </c>
      <c r="L26" s="9">
        <f t="shared" ref="L26:L44" si="9">ROUND(E26*D26,2)</f>
        <v>1710.66</v>
      </c>
      <c r="M26" s="9">
        <f>ROUND(I26*D26,2)</f>
        <v>0</v>
      </c>
      <c r="N26" s="9">
        <f t="shared" ref="N26:N44" si="10">ROUND(J26*D26,2)</f>
        <v>1710.66</v>
      </c>
      <c r="O26" s="82">
        <f t="shared" ref="O26:O44" si="11">L26-N26</f>
        <v>0</v>
      </c>
    </row>
    <row r="27" spans="1:15" ht="26.4" x14ac:dyDescent="0.3">
      <c r="A27" s="71" t="s">
        <v>398</v>
      </c>
      <c r="B27" s="84" t="s">
        <v>162</v>
      </c>
      <c r="C27" s="73" t="s">
        <v>20</v>
      </c>
      <c r="D27" s="112">
        <v>22.36</v>
      </c>
      <c r="E27" s="74">
        <v>69.400000000000006</v>
      </c>
      <c r="F27" s="75"/>
      <c r="G27" s="74">
        <v>69.400000000000006</v>
      </c>
      <c r="H27" s="24"/>
      <c r="I27" s="74"/>
      <c r="J27" s="81">
        <f t="shared" si="7"/>
        <v>69.400000000000006</v>
      </c>
      <c r="K27" s="32">
        <f t="shared" si="8"/>
        <v>0</v>
      </c>
      <c r="L27" s="9">
        <f t="shared" si="9"/>
        <v>1551.78</v>
      </c>
      <c r="M27" s="9">
        <f t="shared" ref="M27:M44" si="12">ROUND(I27*D27,2)</f>
        <v>0</v>
      </c>
      <c r="N27" s="9">
        <f t="shared" si="10"/>
        <v>1551.78</v>
      </c>
      <c r="O27" s="82">
        <f t="shared" si="11"/>
        <v>0</v>
      </c>
    </row>
    <row r="28" spans="1:15" ht="26.4" x14ac:dyDescent="0.3">
      <c r="A28" s="71" t="s">
        <v>399</v>
      </c>
      <c r="B28" s="84" t="s">
        <v>164</v>
      </c>
      <c r="C28" s="73" t="s">
        <v>20</v>
      </c>
      <c r="D28" s="112">
        <v>18.75</v>
      </c>
      <c r="E28" s="74">
        <v>217.8</v>
      </c>
      <c r="F28" s="75"/>
      <c r="G28" s="74">
        <v>217.8</v>
      </c>
      <c r="H28" s="24"/>
      <c r="I28" s="74"/>
      <c r="J28" s="81">
        <f t="shared" si="7"/>
        <v>217.8</v>
      </c>
      <c r="K28" s="32">
        <f t="shared" si="8"/>
        <v>0</v>
      </c>
      <c r="L28" s="9">
        <f t="shared" si="9"/>
        <v>4083.75</v>
      </c>
      <c r="M28" s="9">
        <f t="shared" si="12"/>
        <v>0</v>
      </c>
      <c r="N28" s="9">
        <f t="shared" si="10"/>
        <v>4083.75</v>
      </c>
      <c r="O28" s="82">
        <f t="shared" si="11"/>
        <v>0</v>
      </c>
    </row>
    <row r="29" spans="1:15" ht="26.4" x14ac:dyDescent="0.3">
      <c r="A29" s="71" t="s">
        <v>400</v>
      </c>
      <c r="B29" s="84" t="s">
        <v>406</v>
      </c>
      <c r="C29" s="73" t="s">
        <v>20</v>
      </c>
      <c r="D29" s="112">
        <v>21.64</v>
      </c>
      <c r="E29" s="74">
        <v>312.8</v>
      </c>
      <c r="F29" s="75"/>
      <c r="G29" s="74">
        <v>312.8</v>
      </c>
      <c r="H29" s="24"/>
      <c r="I29" s="74"/>
      <c r="J29" s="81">
        <f t="shared" si="7"/>
        <v>312.8</v>
      </c>
      <c r="K29" s="32">
        <f t="shared" si="8"/>
        <v>0</v>
      </c>
      <c r="L29" s="9">
        <f t="shared" si="9"/>
        <v>6768.99</v>
      </c>
      <c r="M29" s="9">
        <f t="shared" si="12"/>
        <v>0</v>
      </c>
      <c r="N29" s="9">
        <f t="shared" si="10"/>
        <v>6768.99</v>
      </c>
      <c r="O29" s="82">
        <f t="shared" si="11"/>
        <v>0</v>
      </c>
    </row>
    <row r="30" spans="1:15" ht="26.4" x14ac:dyDescent="0.3">
      <c r="A30" s="71" t="s">
        <v>401</v>
      </c>
      <c r="B30" s="84" t="s">
        <v>165</v>
      </c>
      <c r="C30" s="73" t="s">
        <v>20</v>
      </c>
      <c r="D30" s="112">
        <v>15.959899999999999</v>
      </c>
      <c r="E30" s="74">
        <v>52.1</v>
      </c>
      <c r="F30" s="75"/>
      <c r="G30" s="74">
        <v>52.1</v>
      </c>
      <c r="H30" s="24"/>
      <c r="I30" s="74"/>
      <c r="J30" s="81">
        <f t="shared" si="7"/>
        <v>52.1</v>
      </c>
      <c r="K30" s="32">
        <f t="shared" si="8"/>
        <v>0</v>
      </c>
      <c r="L30" s="9">
        <f t="shared" si="9"/>
        <v>831.51</v>
      </c>
      <c r="M30" s="9">
        <f t="shared" si="12"/>
        <v>0</v>
      </c>
      <c r="N30" s="9">
        <f t="shared" si="10"/>
        <v>831.51</v>
      </c>
      <c r="O30" s="82">
        <f t="shared" si="11"/>
        <v>0</v>
      </c>
    </row>
    <row r="31" spans="1:15" ht="26.4" x14ac:dyDescent="0.3">
      <c r="A31" s="71" t="s">
        <v>402</v>
      </c>
      <c r="B31" s="84" t="s">
        <v>405</v>
      </c>
      <c r="C31" s="73" t="s">
        <v>20</v>
      </c>
      <c r="D31" s="112">
        <v>15.308999999999999</v>
      </c>
      <c r="E31" s="74">
        <v>10.7</v>
      </c>
      <c r="F31" s="75"/>
      <c r="G31" s="74">
        <v>10.7</v>
      </c>
      <c r="H31" s="24"/>
      <c r="I31" s="74"/>
      <c r="J31" s="81">
        <f t="shared" si="7"/>
        <v>10.7</v>
      </c>
      <c r="K31" s="32">
        <f t="shared" si="8"/>
        <v>0</v>
      </c>
      <c r="L31" s="9">
        <f t="shared" si="9"/>
        <v>163.81</v>
      </c>
      <c r="M31" s="9">
        <f t="shared" si="12"/>
        <v>0</v>
      </c>
      <c r="N31" s="9">
        <f t="shared" si="10"/>
        <v>163.81</v>
      </c>
      <c r="O31" s="82">
        <f t="shared" si="11"/>
        <v>0</v>
      </c>
    </row>
    <row r="32" spans="1:15" ht="26.4" x14ac:dyDescent="0.3">
      <c r="A32" s="71" t="s">
        <v>403</v>
      </c>
      <c r="B32" s="84" t="s">
        <v>407</v>
      </c>
      <c r="C32" s="73" t="s">
        <v>10</v>
      </c>
      <c r="D32" s="112">
        <v>448.029</v>
      </c>
      <c r="E32" s="74">
        <v>12.6</v>
      </c>
      <c r="F32" s="75"/>
      <c r="G32" s="74">
        <v>12.6</v>
      </c>
      <c r="H32" s="24"/>
      <c r="I32" s="74"/>
      <c r="J32" s="81">
        <f t="shared" si="7"/>
        <v>12.6</v>
      </c>
      <c r="K32" s="32">
        <f t="shared" si="8"/>
        <v>0</v>
      </c>
      <c r="L32" s="9">
        <f t="shared" si="9"/>
        <v>5645.17</v>
      </c>
      <c r="M32" s="9">
        <f t="shared" si="12"/>
        <v>0</v>
      </c>
      <c r="N32" s="9">
        <f t="shared" si="10"/>
        <v>5645.17</v>
      </c>
      <c r="O32" s="82">
        <f t="shared" si="11"/>
        <v>0</v>
      </c>
    </row>
    <row r="33" spans="1:20" ht="26.4" x14ac:dyDescent="0.3">
      <c r="A33" s="71" t="s">
        <v>404</v>
      </c>
      <c r="B33" s="84" t="s">
        <v>169</v>
      </c>
      <c r="C33" s="73" t="s">
        <v>10</v>
      </c>
      <c r="D33" s="112">
        <v>184</v>
      </c>
      <c r="E33" s="74">
        <v>12.6</v>
      </c>
      <c r="F33" s="75"/>
      <c r="G33" s="74">
        <v>12.6</v>
      </c>
      <c r="H33" s="24"/>
      <c r="I33" s="74"/>
      <c r="J33" s="81">
        <f t="shared" si="7"/>
        <v>12.6</v>
      </c>
      <c r="K33" s="32">
        <f t="shared" si="8"/>
        <v>0</v>
      </c>
      <c r="L33" s="9">
        <f t="shared" si="9"/>
        <v>2318.4</v>
      </c>
      <c r="M33" s="9">
        <f t="shared" si="12"/>
        <v>0</v>
      </c>
      <c r="N33" s="9">
        <f t="shared" si="10"/>
        <v>2318.4</v>
      </c>
      <c r="O33" s="82">
        <f t="shared" si="11"/>
        <v>0</v>
      </c>
    </row>
    <row r="34" spans="1:20" x14ac:dyDescent="0.3">
      <c r="A34" s="89" t="s">
        <v>15</v>
      </c>
      <c r="B34" s="90" t="s">
        <v>84</v>
      </c>
      <c r="C34" s="91"/>
      <c r="D34" s="92"/>
      <c r="E34" s="92"/>
      <c r="F34" s="93"/>
      <c r="G34" s="36"/>
      <c r="H34" s="37">
        <v>42.63</v>
      </c>
      <c r="I34" s="33"/>
      <c r="J34" s="34"/>
      <c r="K34" s="34"/>
      <c r="L34" s="35">
        <f>SUM(L35:L44)</f>
        <v>40709.580000000009</v>
      </c>
      <c r="M34" s="35">
        <f t="shared" ref="M34:N34" si="13">SUM(M35:M44)</f>
        <v>0</v>
      </c>
      <c r="N34" s="35">
        <f t="shared" si="13"/>
        <v>40291.210000000006</v>
      </c>
      <c r="O34" s="94"/>
    </row>
    <row r="35" spans="1:20" ht="26.4" x14ac:dyDescent="0.3">
      <c r="A35" s="71" t="s">
        <v>85</v>
      </c>
      <c r="B35" s="84" t="s">
        <v>92</v>
      </c>
      <c r="C35" s="73" t="s">
        <v>7</v>
      </c>
      <c r="D35" s="112">
        <v>74.989999999999995</v>
      </c>
      <c r="E35" s="74">
        <v>163.78</v>
      </c>
      <c r="F35" s="75"/>
      <c r="G35" s="74">
        <v>163.78</v>
      </c>
      <c r="H35" s="24"/>
      <c r="I35" s="74"/>
      <c r="J35" s="81">
        <f>I35+G35</f>
        <v>163.78</v>
      </c>
      <c r="K35" s="32">
        <f>E35-J35</f>
        <v>0</v>
      </c>
      <c r="L35" s="9">
        <f>ROUND(E35*D35,2)</f>
        <v>12281.86</v>
      </c>
      <c r="M35" s="9">
        <f>ROUND(I35*D35,2)</f>
        <v>0</v>
      </c>
      <c r="N35" s="9">
        <f>ROUND(J35*D35,2)</f>
        <v>12281.86</v>
      </c>
      <c r="O35" s="82">
        <f>L35-N35</f>
        <v>0</v>
      </c>
    </row>
    <row r="36" spans="1:20" ht="26.4" x14ac:dyDescent="0.3">
      <c r="A36" s="71" t="s">
        <v>86</v>
      </c>
      <c r="B36" s="84" t="s">
        <v>160</v>
      </c>
      <c r="C36" s="73" t="s">
        <v>7</v>
      </c>
      <c r="D36" s="112">
        <v>17.039899999999999</v>
      </c>
      <c r="E36" s="74">
        <v>82.69</v>
      </c>
      <c r="F36" s="75"/>
      <c r="G36" s="74">
        <v>82.69</v>
      </c>
      <c r="H36" s="24"/>
      <c r="I36" s="74"/>
      <c r="J36" s="81">
        <f>I36+G36</f>
        <v>82.69</v>
      </c>
      <c r="K36" s="32">
        <f>E36-J36</f>
        <v>0</v>
      </c>
      <c r="L36" s="9">
        <f>ROUND(E36*D36,2)</f>
        <v>1409.03</v>
      </c>
      <c r="M36" s="9">
        <f>ROUND(I36*D36,2)</f>
        <v>0</v>
      </c>
      <c r="N36" s="9">
        <f>ROUND(J36*D36,2)</f>
        <v>1409.03</v>
      </c>
      <c r="O36" s="82">
        <f>L36-N36</f>
        <v>0</v>
      </c>
    </row>
    <row r="37" spans="1:20" ht="26.4" x14ac:dyDescent="0.3">
      <c r="A37" s="71" t="s">
        <v>87</v>
      </c>
      <c r="B37" s="84" t="s">
        <v>162</v>
      </c>
      <c r="C37" s="73" t="s">
        <v>20</v>
      </c>
      <c r="D37" s="112">
        <v>22.36</v>
      </c>
      <c r="E37" s="74">
        <v>202.9</v>
      </c>
      <c r="F37" s="75"/>
      <c r="G37" s="74">
        <v>202.9</v>
      </c>
      <c r="H37" s="24"/>
      <c r="I37" s="74"/>
      <c r="J37" s="81">
        <f t="shared" si="7"/>
        <v>202.9</v>
      </c>
      <c r="K37" s="32">
        <f t="shared" si="8"/>
        <v>0</v>
      </c>
      <c r="L37" s="9">
        <f t="shared" si="9"/>
        <v>4536.84</v>
      </c>
      <c r="M37" s="9">
        <f t="shared" si="12"/>
        <v>0</v>
      </c>
      <c r="N37" s="9">
        <f t="shared" si="10"/>
        <v>4536.84</v>
      </c>
      <c r="O37" s="82">
        <f t="shared" si="11"/>
        <v>0</v>
      </c>
    </row>
    <row r="38" spans="1:20" ht="26.4" x14ac:dyDescent="0.3">
      <c r="A38" s="71" t="s">
        <v>88</v>
      </c>
      <c r="B38" s="84" t="s">
        <v>164</v>
      </c>
      <c r="C38" s="73" t="s">
        <v>20</v>
      </c>
      <c r="D38" s="112">
        <v>18.74999</v>
      </c>
      <c r="E38" s="74">
        <v>133.69999999999999</v>
      </c>
      <c r="F38" s="75"/>
      <c r="G38" s="74">
        <v>133.69999999999999</v>
      </c>
      <c r="H38" s="24"/>
      <c r="I38" s="74"/>
      <c r="J38" s="81">
        <f t="shared" si="7"/>
        <v>133.69999999999999</v>
      </c>
      <c r="K38" s="32">
        <f t="shared" si="8"/>
        <v>0</v>
      </c>
      <c r="L38" s="9">
        <f t="shared" si="9"/>
        <v>2506.87</v>
      </c>
      <c r="M38" s="9">
        <f t="shared" si="12"/>
        <v>0</v>
      </c>
      <c r="N38" s="9">
        <f t="shared" si="10"/>
        <v>2506.87</v>
      </c>
      <c r="O38" s="82">
        <f t="shared" si="11"/>
        <v>0</v>
      </c>
      <c r="T38" t="e">
        <f>#REF!/E36</f>
        <v>#REF!</v>
      </c>
    </row>
    <row r="39" spans="1:20" ht="26.4" x14ac:dyDescent="0.3">
      <c r="A39" s="71" t="s">
        <v>89</v>
      </c>
      <c r="B39" s="84" t="s">
        <v>165</v>
      </c>
      <c r="C39" s="73" t="s">
        <v>20</v>
      </c>
      <c r="D39" s="112">
        <v>15.959899999999999</v>
      </c>
      <c r="E39" s="74">
        <v>68.599999999999994</v>
      </c>
      <c r="F39" s="75"/>
      <c r="G39" s="74">
        <v>68.599999999999994</v>
      </c>
      <c r="H39" s="24"/>
      <c r="I39" s="74"/>
      <c r="J39" s="81">
        <f t="shared" si="7"/>
        <v>68.599999999999994</v>
      </c>
      <c r="K39" s="32">
        <f t="shared" si="8"/>
        <v>0</v>
      </c>
      <c r="L39" s="9">
        <f t="shared" si="9"/>
        <v>1094.8499999999999</v>
      </c>
      <c r="M39" s="9">
        <f t="shared" si="12"/>
        <v>0</v>
      </c>
      <c r="N39" s="9">
        <f t="shared" si="10"/>
        <v>1094.8499999999999</v>
      </c>
      <c r="O39" s="82">
        <f t="shared" si="11"/>
        <v>0</v>
      </c>
      <c r="Q39">
        <f>582.7/80</f>
        <v>7.2837500000000004</v>
      </c>
      <c r="R39">
        <f>Q39*4</f>
        <v>29.135000000000002</v>
      </c>
      <c r="T39" t="e">
        <f>T38*100</f>
        <v>#REF!</v>
      </c>
    </row>
    <row r="40" spans="1:20" ht="26.4" x14ac:dyDescent="0.3">
      <c r="A40" s="71" t="s">
        <v>90</v>
      </c>
      <c r="B40" s="84" t="s">
        <v>163</v>
      </c>
      <c r="C40" s="73" t="s">
        <v>20</v>
      </c>
      <c r="D40" s="112">
        <v>20.719989999999999</v>
      </c>
      <c r="E40" s="74">
        <v>306.89999999999998</v>
      </c>
      <c r="F40" s="75"/>
      <c r="G40" s="74">
        <v>306.89999999999998</v>
      </c>
      <c r="H40" s="24"/>
      <c r="I40" s="74"/>
      <c r="J40" s="81">
        <f t="shared" si="7"/>
        <v>306.89999999999998</v>
      </c>
      <c r="K40" s="32">
        <f t="shared" si="8"/>
        <v>0</v>
      </c>
      <c r="L40" s="9">
        <f t="shared" si="9"/>
        <v>6358.96</v>
      </c>
      <c r="M40" s="9">
        <f t="shared" si="12"/>
        <v>0</v>
      </c>
      <c r="N40" s="9">
        <f t="shared" si="10"/>
        <v>6358.96</v>
      </c>
      <c r="O40" s="82">
        <f t="shared" si="11"/>
        <v>0</v>
      </c>
    </row>
    <row r="41" spans="1:20" ht="26.4" x14ac:dyDescent="0.3">
      <c r="A41" s="71" t="s">
        <v>91</v>
      </c>
      <c r="B41" s="84" t="s">
        <v>407</v>
      </c>
      <c r="C41" s="73" t="s">
        <v>10</v>
      </c>
      <c r="D41" s="112">
        <v>448.03</v>
      </c>
      <c r="E41" s="74">
        <v>9.4499999999999993</v>
      </c>
      <c r="F41" s="75"/>
      <c r="G41" s="74">
        <v>9.4499999999999993</v>
      </c>
      <c r="H41" s="24"/>
      <c r="I41" s="74"/>
      <c r="J41" s="81">
        <f t="shared" si="7"/>
        <v>9.4499999999999993</v>
      </c>
      <c r="K41" s="32">
        <f t="shared" si="8"/>
        <v>0</v>
      </c>
      <c r="L41" s="9">
        <f t="shared" si="9"/>
        <v>4233.88</v>
      </c>
      <c r="M41" s="9">
        <f t="shared" si="12"/>
        <v>0</v>
      </c>
      <c r="N41" s="9">
        <f t="shared" si="10"/>
        <v>4233.88</v>
      </c>
      <c r="O41" s="82">
        <f t="shared" si="11"/>
        <v>0</v>
      </c>
    </row>
    <row r="42" spans="1:20" ht="26.4" x14ac:dyDescent="0.3">
      <c r="A42" s="71" t="s">
        <v>166</v>
      </c>
      <c r="B42" s="84" t="s">
        <v>169</v>
      </c>
      <c r="C42" s="73" t="s">
        <v>10</v>
      </c>
      <c r="D42" s="112">
        <v>184</v>
      </c>
      <c r="E42" s="74">
        <v>9.4499999999999993</v>
      </c>
      <c r="F42" s="75"/>
      <c r="G42" s="74">
        <v>9.4499999999999993</v>
      </c>
      <c r="H42" s="24"/>
      <c r="I42" s="74"/>
      <c r="J42" s="81">
        <f t="shared" si="7"/>
        <v>9.4499999999999993</v>
      </c>
      <c r="K42" s="32">
        <f t="shared" si="8"/>
        <v>0</v>
      </c>
      <c r="L42" s="9">
        <f t="shared" si="9"/>
        <v>1738.8</v>
      </c>
      <c r="M42" s="9">
        <f t="shared" si="12"/>
        <v>0</v>
      </c>
      <c r="N42" s="9">
        <f t="shared" si="10"/>
        <v>1738.8</v>
      </c>
      <c r="O42" s="82">
        <f t="shared" si="11"/>
        <v>0</v>
      </c>
    </row>
    <row r="43" spans="1:20" ht="26.4" x14ac:dyDescent="0.3">
      <c r="A43" s="71" t="s">
        <v>167</v>
      </c>
      <c r="B43" s="84" t="s">
        <v>408</v>
      </c>
      <c r="C43" s="73" t="s">
        <v>12</v>
      </c>
      <c r="D43" s="112">
        <v>40.189</v>
      </c>
      <c r="E43" s="74">
        <v>10.41</v>
      </c>
      <c r="F43" s="75"/>
      <c r="G43" s="74">
        <v>0</v>
      </c>
      <c r="H43" s="24"/>
      <c r="I43" s="74"/>
      <c r="J43" s="81">
        <f t="shared" si="7"/>
        <v>0</v>
      </c>
      <c r="K43" s="32">
        <f t="shared" si="8"/>
        <v>10.41</v>
      </c>
      <c r="L43" s="9">
        <f t="shared" si="9"/>
        <v>418.37</v>
      </c>
      <c r="M43" s="9">
        <f t="shared" si="12"/>
        <v>0</v>
      </c>
      <c r="N43" s="9">
        <f t="shared" si="10"/>
        <v>0</v>
      </c>
      <c r="O43" s="82">
        <f t="shared" si="11"/>
        <v>418.37</v>
      </c>
    </row>
    <row r="44" spans="1:20" ht="39.6" x14ac:dyDescent="0.3">
      <c r="A44" s="71" t="s">
        <v>168</v>
      </c>
      <c r="B44" s="84" t="s">
        <v>158</v>
      </c>
      <c r="C44" s="73" t="s">
        <v>7</v>
      </c>
      <c r="D44" s="112">
        <v>92.67</v>
      </c>
      <c r="E44" s="74">
        <v>66.150000000000006</v>
      </c>
      <c r="F44" s="75"/>
      <c r="G44" s="74">
        <v>66.150000000000006</v>
      </c>
      <c r="H44" s="24"/>
      <c r="I44" s="74"/>
      <c r="J44" s="81">
        <f t="shared" si="7"/>
        <v>66.150000000000006</v>
      </c>
      <c r="K44" s="32">
        <f t="shared" si="8"/>
        <v>0</v>
      </c>
      <c r="L44" s="9">
        <f t="shared" si="9"/>
        <v>6130.12</v>
      </c>
      <c r="M44" s="9">
        <f t="shared" si="12"/>
        <v>0</v>
      </c>
      <c r="N44" s="9">
        <f t="shared" si="10"/>
        <v>6130.12</v>
      </c>
      <c r="O44" s="82">
        <f t="shared" si="11"/>
        <v>0</v>
      </c>
    </row>
    <row r="45" spans="1:20" x14ac:dyDescent="0.3">
      <c r="A45" s="71"/>
      <c r="B45" s="84"/>
      <c r="C45" s="73"/>
      <c r="D45" s="74"/>
      <c r="E45" s="74"/>
      <c r="F45" s="75"/>
      <c r="G45" s="75"/>
      <c r="H45" s="83"/>
      <c r="I45" s="9"/>
      <c r="J45" s="10"/>
      <c r="K45" s="32"/>
      <c r="L45" s="11">
        <f>SUM(L24,L34)</f>
        <v>78920.020000000019</v>
      </c>
      <c r="M45" s="11">
        <f t="shared" ref="M45:N45" si="14">SUM(M24,M34)</f>
        <v>0</v>
      </c>
      <c r="N45" s="11">
        <f t="shared" si="14"/>
        <v>78501.650000000009</v>
      </c>
      <c r="O45" s="64"/>
    </row>
    <row r="46" spans="1:20" x14ac:dyDescent="0.3">
      <c r="A46" s="111">
        <v>4</v>
      </c>
      <c r="B46" s="110" t="s">
        <v>96</v>
      </c>
      <c r="C46" s="66"/>
      <c r="D46" s="67"/>
      <c r="E46" s="65"/>
      <c r="F46" s="68"/>
      <c r="G46" s="68"/>
      <c r="H46" s="69"/>
      <c r="I46" s="27"/>
      <c r="J46" s="32"/>
      <c r="K46" s="44"/>
      <c r="L46" s="30"/>
      <c r="M46" s="27"/>
      <c r="N46" s="27"/>
      <c r="O46" s="56">
        <f>SUM(O47,O56,O66,O83,O76)</f>
        <v>159176.93</v>
      </c>
    </row>
    <row r="47" spans="1:20" x14ac:dyDescent="0.3">
      <c r="A47" s="89" t="s">
        <v>16</v>
      </c>
      <c r="B47" s="90" t="s">
        <v>97</v>
      </c>
      <c r="C47" s="91"/>
      <c r="D47" s="92"/>
      <c r="E47" s="92"/>
      <c r="F47" s="93"/>
      <c r="G47" s="36"/>
      <c r="H47" s="37">
        <v>42.63</v>
      </c>
      <c r="I47" s="33"/>
      <c r="J47" s="34"/>
      <c r="K47" s="34"/>
      <c r="L47" s="35">
        <f>SUM(L48:L54)</f>
        <v>30319.56</v>
      </c>
      <c r="M47" s="35">
        <f>SUM(M48:M54)</f>
        <v>0</v>
      </c>
      <c r="N47" s="35">
        <f>SUM(N48:N54)</f>
        <v>30319.56</v>
      </c>
      <c r="O47" s="35">
        <f>SUM(O48:O54)</f>
        <v>0</v>
      </c>
    </row>
    <row r="48" spans="1:20" ht="39.6" x14ac:dyDescent="0.3">
      <c r="A48" s="71" t="s">
        <v>98</v>
      </c>
      <c r="B48" s="84" t="s">
        <v>409</v>
      </c>
      <c r="C48" s="73" t="s">
        <v>7</v>
      </c>
      <c r="D48" s="112">
        <v>45.99</v>
      </c>
      <c r="E48" s="74">
        <v>188.98</v>
      </c>
      <c r="F48" s="75"/>
      <c r="G48" s="74">
        <v>188.98</v>
      </c>
      <c r="H48" s="83"/>
      <c r="I48" s="74">
        <v>0</v>
      </c>
      <c r="J48" s="10">
        <f t="shared" ref="J48:J54" si="15">I48+G48</f>
        <v>188.98</v>
      </c>
      <c r="K48" s="32">
        <f t="shared" ref="K48:K54" si="16">E48-J48</f>
        <v>0</v>
      </c>
      <c r="L48" s="9">
        <f t="shared" ref="L48:L88" si="17">ROUND(E48*D48,2)</f>
        <v>8691.19</v>
      </c>
      <c r="M48" s="9">
        <f t="shared" ref="M48:M88" si="18">ROUND(I48*D48,2)</f>
        <v>0</v>
      </c>
      <c r="N48" s="9">
        <f t="shared" ref="N48:N88" si="19">ROUND(J48*D48,2)</f>
        <v>8691.19</v>
      </c>
      <c r="O48" s="85">
        <f t="shared" ref="O48:O54" si="20">L48-N48</f>
        <v>0</v>
      </c>
      <c r="Q48">
        <f>E48/80</f>
        <v>2.36225</v>
      </c>
      <c r="R48">
        <f>Q48*4</f>
        <v>9.4489999999999998</v>
      </c>
    </row>
    <row r="49" spans="1:19" ht="39.6" x14ac:dyDescent="0.3">
      <c r="A49" s="71" t="s">
        <v>99</v>
      </c>
      <c r="B49" s="84" t="s">
        <v>93</v>
      </c>
      <c r="C49" s="73" t="s">
        <v>20</v>
      </c>
      <c r="D49" s="112">
        <v>19.82</v>
      </c>
      <c r="E49" s="74">
        <v>220.6</v>
      </c>
      <c r="F49" s="75"/>
      <c r="G49" s="74">
        <v>220.6</v>
      </c>
      <c r="H49" s="24">
        <v>47.99</v>
      </c>
      <c r="I49" s="74">
        <v>0</v>
      </c>
      <c r="J49" s="10">
        <f t="shared" si="15"/>
        <v>220.6</v>
      </c>
      <c r="K49" s="32">
        <f>E49-J49</f>
        <v>0</v>
      </c>
      <c r="L49" s="9">
        <f>ROUND(E49*D49,2)</f>
        <v>4372.29</v>
      </c>
      <c r="M49" s="9">
        <f>ROUND(I49*D49,2)</f>
        <v>0</v>
      </c>
      <c r="N49" s="9">
        <f t="shared" si="19"/>
        <v>4372.29</v>
      </c>
      <c r="O49" s="85">
        <f>L49-N49</f>
        <v>0</v>
      </c>
      <c r="Q49">
        <f>E49/80</f>
        <v>2.7574999999999998</v>
      </c>
      <c r="R49">
        <f>Q49*4</f>
        <v>11.03</v>
      </c>
    </row>
    <row r="50" spans="1:19" ht="39.6" x14ac:dyDescent="0.3">
      <c r="A50" s="71" t="s">
        <v>100</v>
      </c>
      <c r="B50" s="84" t="s">
        <v>95</v>
      </c>
      <c r="C50" s="73" t="s">
        <v>20</v>
      </c>
      <c r="D50" s="112">
        <v>17.600000000000001</v>
      </c>
      <c r="E50" s="74">
        <v>465.3</v>
      </c>
      <c r="F50" s="75"/>
      <c r="G50" s="74">
        <v>465.3</v>
      </c>
      <c r="H50" s="24"/>
      <c r="I50" s="74">
        <v>0</v>
      </c>
      <c r="J50" s="10">
        <f t="shared" si="15"/>
        <v>465.3</v>
      </c>
      <c r="K50" s="32">
        <f>E50-J50</f>
        <v>0</v>
      </c>
      <c r="L50" s="9">
        <f>ROUND(E50*D50,2)</f>
        <v>8189.28</v>
      </c>
      <c r="M50" s="9">
        <f>ROUND(I50*D50,2)</f>
        <v>0</v>
      </c>
      <c r="N50" s="9">
        <f t="shared" si="19"/>
        <v>8189.28</v>
      </c>
      <c r="O50" s="85">
        <f>L50-N50</f>
        <v>0</v>
      </c>
    </row>
    <row r="51" spans="1:19" ht="39.6" x14ac:dyDescent="0.3">
      <c r="A51" s="71" t="s">
        <v>101</v>
      </c>
      <c r="B51" s="84" t="s">
        <v>171</v>
      </c>
      <c r="C51" s="73" t="s">
        <v>20</v>
      </c>
      <c r="D51" s="112">
        <v>15.04</v>
      </c>
      <c r="E51" s="74">
        <v>138.80000000000001</v>
      </c>
      <c r="F51" s="75"/>
      <c r="G51" s="74">
        <v>138.80000000000001</v>
      </c>
      <c r="H51" s="24">
        <v>47.99</v>
      </c>
      <c r="I51" s="74">
        <v>0</v>
      </c>
      <c r="J51" s="10">
        <f t="shared" si="15"/>
        <v>138.80000000000001</v>
      </c>
      <c r="K51" s="32">
        <f t="shared" si="16"/>
        <v>0</v>
      </c>
      <c r="L51" s="9">
        <f t="shared" si="17"/>
        <v>2087.5500000000002</v>
      </c>
      <c r="M51" s="9">
        <f t="shared" si="18"/>
        <v>0</v>
      </c>
      <c r="N51" s="9">
        <f t="shared" si="19"/>
        <v>2087.5500000000002</v>
      </c>
      <c r="O51" s="85">
        <f t="shared" si="20"/>
        <v>0</v>
      </c>
      <c r="Q51">
        <f>E51/80</f>
        <v>1.7350000000000001</v>
      </c>
      <c r="R51">
        <f>Q51*4</f>
        <v>6.94</v>
      </c>
    </row>
    <row r="52" spans="1:19" ht="39.6" x14ac:dyDescent="0.3">
      <c r="A52" s="71" t="s">
        <v>102</v>
      </c>
      <c r="B52" s="84" t="s">
        <v>572</v>
      </c>
      <c r="C52" s="73" t="s">
        <v>20</v>
      </c>
      <c r="D52" s="112">
        <v>14.5899</v>
      </c>
      <c r="E52" s="74">
        <v>40.4</v>
      </c>
      <c r="F52" s="75"/>
      <c r="G52" s="74">
        <v>40.4</v>
      </c>
      <c r="H52" s="24"/>
      <c r="I52" s="74">
        <v>0</v>
      </c>
      <c r="J52" s="10">
        <f t="shared" si="15"/>
        <v>40.4</v>
      </c>
      <c r="K52" s="32">
        <f t="shared" si="16"/>
        <v>0</v>
      </c>
      <c r="L52" s="9">
        <f t="shared" si="17"/>
        <v>589.42999999999995</v>
      </c>
      <c r="M52" s="9">
        <f t="shared" si="18"/>
        <v>0</v>
      </c>
      <c r="N52" s="9">
        <f t="shared" si="19"/>
        <v>589.42999999999995</v>
      </c>
      <c r="O52" s="85">
        <f t="shared" si="20"/>
        <v>0</v>
      </c>
    </row>
    <row r="53" spans="1:19" ht="26.4" x14ac:dyDescent="0.3">
      <c r="A53" s="71" t="s">
        <v>170</v>
      </c>
      <c r="B53" s="84" t="s">
        <v>407</v>
      </c>
      <c r="C53" s="73" t="s">
        <v>10</v>
      </c>
      <c r="D53" s="112">
        <v>448.03</v>
      </c>
      <c r="E53" s="74">
        <v>10.11</v>
      </c>
      <c r="F53" s="75"/>
      <c r="G53" s="74">
        <v>10.11</v>
      </c>
      <c r="H53" s="24">
        <v>938.58</v>
      </c>
      <c r="I53" s="74">
        <v>0</v>
      </c>
      <c r="J53" s="10">
        <f t="shared" si="15"/>
        <v>10.11</v>
      </c>
      <c r="K53" s="32">
        <f t="shared" si="16"/>
        <v>0</v>
      </c>
      <c r="L53" s="9">
        <f t="shared" si="17"/>
        <v>4529.58</v>
      </c>
      <c r="M53" s="9">
        <f t="shared" si="18"/>
        <v>0</v>
      </c>
      <c r="N53" s="9">
        <f t="shared" si="19"/>
        <v>4529.58</v>
      </c>
      <c r="O53" s="85">
        <f t="shared" si="20"/>
        <v>0</v>
      </c>
      <c r="Q53">
        <f>E53/80</f>
        <v>0.12637499999999999</v>
      </c>
      <c r="R53">
        <f>Q53*4</f>
        <v>0.50549999999999995</v>
      </c>
    </row>
    <row r="54" spans="1:19" ht="26.4" x14ac:dyDescent="0.3">
      <c r="A54" s="71" t="s">
        <v>410</v>
      </c>
      <c r="B54" s="84" t="s">
        <v>169</v>
      </c>
      <c r="C54" s="73" t="s">
        <v>10</v>
      </c>
      <c r="D54" s="112">
        <v>184</v>
      </c>
      <c r="E54" s="74">
        <v>10.11</v>
      </c>
      <c r="F54" s="75"/>
      <c r="G54" s="74">
        <v>10.11</v>
      </c>
      <c r="H54" s="83"/>
      <c r="I54" s="74">
        <v>0</v>
      </c>
      <c r="J54" s="10">
        <f t="shared" si="15"/>
        <v>10.11</v>
      </c>
      <c r="K54" s="32">
        <f t="shared" si="16"/>
        <v>0</v>
      </c>
      <c r="L54" s="9">
        <f t="shared" si="17"/>
        <v>1860.24</v>
      </c>
      <c r="M54" s="9">
        <f t="shared" si="18"/>
        <v>0</v>
      </c>
      <c r="N54" s="9">
        <f t="shared" si="19"/>
        <v>1860.24</v>
      </c>
      <c r="O54" s="85">
        <f t="shared" si="20"/>
        <v>0</v>
      </c>
    </row>
    <row r="55" spans="1:19" x14ac:dyDescent="0.3">
      <c r="A55" s="71"/>
      <c r="B55" s="84"/>
      <c r="C55" s="73"/>
      <c r="D55" s="112"/>
      <c r="E55" s="74"/>
      <c r="F55" s="75"/>
      <c r="G55" s="79"/>
      <c r="H55" s="83"/>
      <c r="I55" s="101"/>
      <c r="J55" s="10"/>
      <c r="K55" s="32"/>
      <c r="L55" s="9"/>
      <c r="M55" s="9"/>
      <c r="N55" s="9"/>
      <c r="O55" s="85"/>
    </row>
    <row r="56" spans="1:19" x14ac:dyDescent="0.3">
      <c r="A56" s="89" t="s">
        <v>17</v>
      </c>
      <c r="B56" s="90" t="s">
        <v>103</v>
      </c>
      <c r="C56" s="91"/>
      <c r="D56" s="92"/>
      <c r="E56" s="92"/>
      <c r="F56" s="93"/>
      <c r="G56" s="36"/>
      <c r="H56" s="37">
        <v>42.63</v>
      </c>
      <c r="I56" s="33"/>
      <c r="J56" s="34"/>
      <c r="K56" s="34"/>
      <c r="L56" s="35">
        <f>SUM(L57:L64)</f>
        <v>52132.62999999999</v>
      </c>
      <c r="M56" s="35">
        <f>SUM(M57:M64)</f>
        <v>0</v>
      </c>
      <c r="N56" s="35">
        <f>SUM(N57:N64)</f>
        <v>0</v>
      </c>
      <c r="O56" s="35">
        <f>SUM(O57:O64)</f>
        <v>52132.62999999999</v>
      </c>
    </row>
    <row r="57" spans="1:19" ht="39.6" x14ac:dyDescent="0.3">
      <c r="A57" s="71" t="s">
        <v>104</v>
      </c>
      <c r="B57" s="84" t="s">
        <v>411</v>
      </c>
      <c r="C57" s="73" t="s">
        <v>7</v>
      </c>
      <c r="D57" s="112">
        <v>129.97</v>
      </c>
      <c r="E57" s="74">
        <v>204</v>
      </c>
      <c r="F57" s="75"/>
      <c r="G57" s="79">
        <v>0</v>
      </c>
      <c r="H57" s="24">
        <v>938.58</v>
      </c>
      <c r="I57" s="9"/>
      <c r="J57" s="10">
        <f>SUM(G57,I57)</f>
        <v>0</v>
      </c>
      <c r="K57" s="32">
        <f t="shared" ref="K57:K88" si="21">E57-J57</f>
        <v>204</v>
      </c>
      <c r="L57" s="9">
        <f t="shared" si="17"/>
        <v>26513.88</v>
      </c>
      <c r="M57" s="9">
        <f t="shared" si="18"/>
        <v>0</v>
      </c>
      <c r="N57" s="9">
        <f>ROUND(J57*D57,2)</f>
        <v>0</v>
      </c>
      <c r="O57" s="82">
        <f>L57-N57</f>
        <v>26513.88</v>
      </c>
    </row>
    <row r="58" spans="1:19" ht="39.6" x14ac:dyDescent="0.3">
      <c r="A58" s="71" t="s">
        <v>105</v>
      </c>
      <c r="B58" s="84" t="s">
        <v>93</v>
      </c>
      <c r="C58" s="73" t="s">
        <v>20</v>
      </c>
      <c r="D58" s="112">
        <v>19.819990000000001</v>
      </c>
      <c r="E58" s="74">
        <v>290.8</v>
      </c>
      <c r="F58" s="75"/>
      <c r="G58" s="79">
        <v>0</v>
      </c>
      <c r="H58" s="24">
        <v>7.5</v>
      </c>
      <c r="I58" s="9">
        <v>0</v>
      </c>
      <c r="J58" s="10">
        <f>G58+I58</f>
        <v>0</v>
      </c>
      <c r="K58" s="32">
        <f t="shared" si="21"/>
        <v>290.8</v>
      </c>
      <c r="L58" s="9">
        <f t="shared" si="17"/>
        <v>5763.65</v>
      </c>
      <c r="M58" s="9">
        <f t="shared" si="18"/>
        <v>0</v>
      </c>
      <c r="N58" s="9">
        <f t="shared" ref="N58:N64" si="22">ROUND(J58*D58,2)</f>
        <v>0</v>
      </c>
      <c r="O58" s="85">
        <f t="shared" ref="O58:O88" si="23">L58-N58</f>
        <v>5763.65</v>
      </c>
    </row>
    <row r="59" spans="1:19" ht="39.6" x14ac:dyDescent="0.3">
      <c r="A59" s="71"/>
      <c r="B59" s="84" t="s">
        <v>412</v>
      </c>
      <c r="C59" s="73" t="s">
        <v>20</v>
      </c>
      <c r="D59" s="112">
        <v>19.760000000000002</v>
      </c>
      <c r="E59" s="74">
        <v>0.2</v>
      </c>
      <c r="F59" s="75"/>
      <c r="G59" s="79"/>
      <c r="H59" s="24"/>
      <c r="I59" s="9"/>
      <c r="J59" s="10">
        <f>G59+I59</f>
        <v>0</v>
      </c>
      <c r="K59" s="32">
        <f t="shared" si="21"/>
        <v>0.2</v>
      </c>
      <c r="L59" s="9">
        <f t="shared" si="17"/>
        <v>3.95</v>
      </c>
      <c r="M59" s="9">
        <f t="shared" si="18"/>
        <v>0</v>
      </c>
      <c r="N59" s="9">
        <f t="shared" si="22"/>
        <v>0</v>
      </c>
      <c r="O59" s="85">
        <f t="shared" si="23"/>
        <v>3.95</v>
      </c>
    </row>
    <row r="60" spans="1:19" ht="39.6" x14ac:dyDescent="0.3">
      <c r="A60" s="71" t="s">
        <v>106</v>
      </c>
      <c r="B60" s="84" t="s">
        <v>94</v>
      </c>
      <c r="C60" s="73" t="s">
        <v>20</v>
      </c>
      <c r="D60" s="112">
        <v>19.25</v>
      </c>
      <c r="E60" s="74">
        <v>468.4</v>
      </c>
      <c r="F60" s="75"/>
      <c r="G60" s="79">
        <v>0</v>
      </c>
      <c r="H60" s="83"/>
      <c r="I60" s="9">
        <v>0</v>
      </c>
      <c r="J60" s="10">
        <f t="shared" ref="J60:J88" si="24">G60+I60</f>
        <v>0</v>
      </c>
      <c r="K60" s="32">
        <f t="shared" si="21"/>
        <v>468.4</v>
      </c>
      <c r="L60" s="9">
        <f t="shared" si="17"/>
        <v>9016.7000000000007</v>
      </c>
      <c r="M60" s="9">
        <f t="shared" si="18"/>
        <v>0</v>
      </c>
      <c r="N60" s="9">
        <f t="shared" si="22"/>
        <v>0</v>
      </c>
      <c r="O60" s="85">
        <f t="shared" si="23"/>
        <v>9016.7000000000007</v>
      </c>
    </row>
    <row r="61" spans="1:19" ht="39.6" x14ac:dyDescent="0.3">
      <c r="A61" s="71" t="s">
        <v>107</v>
      </c>
      <c r="B61" s="84" t="s">
        <v>95</v>
      </c>
      <c r="C61" s="73" t="s">
        <v>20</v>
      </c>
      <c r="D61" s="112">
        <v>17.600000000000001</v>
      </c>
      <c r="E61" s="74">
        <v>92.1</v>
      </c>
      <c r="F61" s="75"/>
      <c r="G61" s="79">
        <v>0</v>
      </c>
      <c r="H61" s="83"/>
      <c r="I61" s="9">
        <v>0</v>
      </c>
      <c r="J61" s="10">
        <f t="shared" si="24"/>
        <v>0</v>
      </c>
      <c r="K61" s="32">
        <f t="shared" si="21"/>
        <v>92.1</v>
      </c>
      <c r="L61" s="9">
        <f t="shared" si="17"/>
        <v>1620.96</v>
      </c>
      <c r="M61" s="9">
        <f t="shared" si="18"/>
        <v>0</v>
      </c>
      <c r="N61" s="9">
        <f t="shared" si="22"/>
        <v>0</v>
      </c>
      <c r="O61" s="85">
        <f t="shared" si="23"/>
        <v>1620.96</v>
      </c>
    </row>
    <row r="62" spans="1:19" ht="39.6" x14ac:dyDescent="0.3">
      <c r="A62" s="71" t="s">
        <v>108</v>
      </c>
      <c r="B62" s="84" t="s">
        <v>171</v>
      </c>
      <c r="C62" s="73" t="s">
        <v>20</v>
      </c>
      <c r="D62" s="112">
        <v>15.03999</v>
      </c>
      <c r="E62" s="74">
        <v>107.9</v>
      </c>
      <c r="F62" s="75"/>
      <c r="G62" s="101">
        <v>0</v>
      </c>
      <c r="H62" s="24">
        <v>47.99</v>
      </c>
      <c r="I62" s="101"/>
      <c r="J62" s="10">
        <f>I62+G62</f>
        <v>0</v>
      </c>
      <c r="K62" s="32">
        <f t="shared" si="21"/>
        <v>107.9</v>
      </c>
      <c r="L62" s="9">
        <f>ROUND(E62*D62,2)</f>
        <v>1622.81</v>
      </c>
      <c r="M62" s="9">
        <f>ROUND(I62*D62,2)</f>
        <v>0</v>
      </c>
      <c r="N62" s="9">
        <f t="shared" si="22"/>
        <v>0</v>
      </c>
      <c r="O62" s="85">
        <f t="shared" si="23"/>
        <v>1622.81</v>
      </c>
    </row>
    <row r="63" spans="1:19" ht="26.4" x14ac:dyDescent="0.3">
      <c r="A63" s="71" t="s">
        <v>109</v>
      </c>
      <c r="B63" s="84" t="s">
        <v>407</v>
      </c>
      <c r="C63" s="73" t="s">
        <v>10</v>
      </c>
      <c r="D63" s="112">
        <v>448.03</v>
      </c>
      <c r="E63" s="74">
        <v>12.01</v>
      </c>
      <c r="F63" s="75"/>
      <c r="G63" s="12">
        <v>0</v>
      </c>
      <c r="H63" s="83"/>
      <c r="I63" s="12">
        <v>0</v>
      </c>
      <c r="J63" s="10">
        <f t="shared" si="24"/>
        <v>0</v>
      </c>
      <c r="K63" s="32">
        <f t="shared" si="21"/>
        <v>12.01</v>
      </c>
      <c r="L63" s="9">
        <f t="shared" si="17"/>
        <v>5380.84</v>
      </c>
      <c r="M63" s="9">
        <f t="shared" si="18"/>
        <v>0</v>
      </c>
      <c r="N63" s="9">
        <f t="shared" si="22"/>
        <v>0</v>
      </c>
      <c r="O63" s="85">
        <f t="shared" si="23"/>
        <v>5380.84</v>
      </c>
      <c r="Q63">
        <f>0.14*0.25</f>
        <v>3.5000000000000003E-2</v>
      </c>
      <c r="R63">
        <v>15.8</v>
      </c>
      <c r="S63">
        <f>R63*Q63</f>
        <v>0.55300000000000005</v>
      </c>
    </row>
    <row r="64" spans="1:19" ht="26.4" x14ac:dyDescent="0.3">
      <c r="A64" s="71" t="s">
        <v>172</v>
      </c>
      <c r="B64" s="84" t="s">
        <v>169</v>
      </c>
      <c r="C64" s="73" t="s">
        <v>10</v>
      </c>
      <c r="D64" s="112">
        <v>184</v>
      </c>
      <c r="E64" s="74">
        <v>12.01</v>
      </c>
      <c r="F64" s="75"/>
      <c r="G64" s="12">
        <v>0</v>
      </c>
      <c r="H64" s="83"/>
      <c r="I64" s="12">
        <v>0</v>
      </c>
      <c r="J64" s="10">
        <f t="shared" si="24"/>
        <v>0</v>
      </c>
      <c r="K64" s="32">
        <f t="shared" si="21"/>
        <v>12.01</v>
      </c>
      <c r="L64" s="9">
        <f t="shared" si="17"/>
        <v>2209.84</v>
      </c>
      <c r="M64" s="9">
        <f t="shared" si="18"/>
        <v>0</v>
      </c>
      <c r="N64" s="9">
        <f t="shared" si="22"/>
        <v>0</v>
      </c>
      <c r="O64" s="85">
        <f t="shared" si="23"/>
        <v>2209.84</v>
      </c>
    </row>
    <row r="65" spans="1:15" x14ac:dyDescent="0.3">
      <c r="A65" s="71"/>
      <c r="B65" s="84"/>
      <c r="C65" s="73"/>
      <c r="D65" s="112"/>
      <c r="E65" s="74"/>
      <c r="F65" s="75"/>
      <c r="G65" s="79"/>
      <c r="H65" s="83"/>
      <c r="I65" s="12"/>
      <c r="J65" s="10"/>
      <c r="K65" s="32"/>
      <c r="L65" s="9"/>
      <c r="M65" s="9"/>
      <c r="N65" s="9"/>
      <c r="O65" s="85"/>
    </row>
    <row r="66" spans="1:15" x14ac:dyDescent="0.3">
      <c r="A66" s="89" t="s">
        <v>18</v>
      </c>
      <c r="B66" s="90" t="s">
        <v>116</v>
      </c>
      <c r="C66" s="91"/>
      <c r="D66" s="92"/>
      <c r="E66" s="92"/>
      <c r="F66" s="93"/>
      <c r="G66" s="36"/>
      <c r="H66" s="37">
        <v>42.63</v>
      </c>
      <c r="I66" s="33"/>
      <c r="J66" s="34"/>
      <c r="K66" s="34"/>
      <c r="L66" s="35">
        <f>SUM(L67:L75)</f>
        <v>99758.62</v>
      </c>
      <c r="M66" s="35">
        <f>SUM(M67:M75)</f>
        <v>0</v>
      </c>
      <c r="N66" s="35">
        <f>SUM(N67:N74)</f>
        <v>0</v>
      </c>
      <c r="O66" s="35">
        <f>SUM(O67:O75)</f>
        <v>99758.62</v>
      </c>
    </row>
    <row r="67" spans="1:15" ht="26.4" x14ac:dyDescent="0.3">
      <c r="A67" s="71" t="s">
        <v>111</v>
      </c>
      <c r="B67" s="84" t="s">
        <v>413</v>
      </c>
      <c r="C67" s="73" t="s">
        <v>7</v>
      </c>
      <c r="D67" s="112">
        <v>35.189990000000002</v>
      </c>
      <c r="E67" s="74">
        <v>423.51</v>
      </c>
      <c r="F67" s="75"/>
      <c r="G67" s="12">
        <v>0</v>
      </c>
      <c r="H67" s="83"/>
      <c r="I67" s="12"/>
      <c r="J67" s="10">
        <f t="shared" ref="J67:J74" si="25">I67+G67</f>
        <v>0</v>
      </c>
      <c r="K67" s="32">
        <f t="shared" si="21"/>
        <v>423.51</v>
      </c>
      <c r="L67" s="9">
        <f t="shared" si="17"/>
        <v>14903.31</v>
      </c>
      <c r="M67" s="9">
        <f t="shared" si="18"/>
        <v>0</v>
      </c>
      <c r="N67" s="9">
        <f t="shared" si="19"/>
        <v>0</v>
      </c>
      <c r="O67" s="85">
        <f t="shared" si="23"/>
        <v>14903.31</v>
      </c>
    </row>
    <row r="68" spans="1:15" ht="39.6" x14ac:dyDescent="0.3">
      <c r="A68" s="71" t="s">
        <v>112</v>
      </c>
      <c r="B68" s="84" t="s">
        <v>175</v>
      </c>
      <c r="C68" s="73" t="s">
        <v>20</v>
      </c>
      <c r="D68" s="112">
        <v>20.39</v>
      </c>
      <c r="E68" s="74">
        <v>942</v>
      </c>
      <c r="F68" s="75"/>
      <c r="G68" s="12">
        <v>0</v>
      </c>
      <c r="H68" s="83"/>
      <c r="I68" s="12"/>
      <c r="J68" s="10">
        <f t="shared" si="25"/>
        <v>0</v>
      </c>
      <c r="K68" s="32">
        <f t="shared" si="21"/>
        <v>942</v>
      </c>
      <c r="L68" s="9">
        <f t="shared" si="17"/>
        <v>19207.38</v>
      </c>
      <c r="M68" s="9">
        <f t="shared" si="18"/>
        <v>0</v>
      </c>
      <c r="N68" s="9">
        <f t="shared" si="19"/>
        <v>0</v>
      </c>
      <c r="O68" s="85">
        <f t="shared" si="23"/>
        <v>19207.38</v>
      </c>
    </row>
    <row r="69" spans="1:15" ht="39.6" x14ac:dyDescent="0.3">
      <c r="A69" s="71" t="s">
        <v>113</v>
      </c>
      <c r="B69" s="84" t="s">
        <v>176</v>
      </c>
      <c r="C69" s="73" t="s">
        <v>20</v>
      </c>
      <c r="D69" s="112">
        <v>20.129999000000002</v>
      </c>
      <c r="E69" s="74">
        <v>1189.2</v>
      </c>
      <c r="F69" s="75"/>
      <c r="G69" s="12">
        <v>0</v>
      </c>
      <c r="H69" s="83"/>
      <c r="I69" s="12"/>
      <c r="J69" s="10">
        <f t="shared" si="25"/>
        <v>0</v>
      </c>
      <c r="K69" s="32">
        <f t="shared" si="21"/>
        <v>1189.2</v>
      </c>
      <c r="L69" s="9">
        <f t="shared" si="17"/>
        <v>23938.59</v>
      </c>
      <c r="M69" s="9">
        <f t="shared" si="18"/>
        <v>0</v>
      </c>
      <c r="N69" s="9">
        <f t="shared" si="19"/>
        <v>0</v>
      </c>
      <c r="O69" s="85">
        <f t="shared" si="23"/>
        <v>23938.59</v>
      </c>
    </row>
    <row r="70" spans="1:15" ht="39.6" x14ac:dyDescent="0.3">
      <c r="A70" s="71" t="s">
        <v>114</v>
      </c>
      <c r="B70" s="84" t="s">
        <v>414</v>
      </c>
      <c r="C70" s="73" t="s">
        <v>20</v>
      </c>
      <c r="D70" s="112">
        <v>19.489999999999998</v>
      </c>
      <c r="E70" s="74">
        <v>427.7</v>
      </c>
      <c r="F70" s="75"/>
      <c r="G70" s="12"/>
      <c r="H70" s="83"/>
      <c r="I70" s="12"/>
      <c r="J70" s="10">
        <f t="shared" si="25"/>
        <v>0</v>
      </c>
      <c r="K70" s="32">
        <f t="shared" si="21"/>
        <v>427.7</v>
      </c>
      <c r="L70" s="9">
        <f t="shared" si="17"/>
        <v>8335.8700000000008</v>
      </c>
      <c r="M70" s="9">
        <f t="shared" si="18"/>
        <v>0</v>
      </c>
      <c r="N70" s="9">
        <f t="shared" si="19"/>
        <v>0</v>
      </c>
      <c r="O70" s="85">
        <f t="shared" si="23"/>
        <v>8335.8700000000008</v>
      </c>
    </row>
    <row r="71" spans="1:15" ht="39.6" x14ac:dyDescent="0.3">
      <c r="A71" s="71" t="s">
        <v>173</v>
      </c>
      <c r="B71" s="84" t="s">
        <v>415</v>
      </c>
      <c r="C71" s="73" t="s">
        <v>20</v>
      </c>
      <c r="D71" s="112">
        <v>17.709990000000001</v>
      </c>
      <c r="E71" s="74">
        <v>238.7</v>
      </c>
      <c r="F71" s="75"/>
      <c r="G71" s="12"/>
      <c r="H71" s="83"/>
      <c r="I71" s="12"/>
      <c r="J71" s="10">
        <f t="shared" si="25"/>
        <v>0</v>
      </c>
      <c r="K71" s="32">
        <f t="shared" si="21"/>
        <v>238.7</v>
      </c>
      <c r="L71" s="9">
        <f t="shared" si="17"/>
        <v>4227.37</v>
      </c>
      <c r="M71" s="9">
        <f t="shared" si="18"/>
        <v>0</v>
      </c>
      <c r="N71" s="9">
        <f t="shared" si="19"/>
        <v>0</v>
      </c>
      <c r="O71" s="85">
        <f t="shared" si="23"/>
        <v>4227.37</v>
      </c>
    </row>
    <row r="72" spans="1:15" ht="39.6" x14ac:dyDescent="0.3">
      <c r="A72" s="71" t="s">
        <v>174</v>
      </c>
      <c r="B72" s="84" t="s">
        <v>415</v>
      </c>
      <c r="C72" s="73" t="s">
        <v>20</v>
      </c>
      <c r="D72" s="112">
        <v>15.06</v>
      </c>
      <c r="E72" s="74">
        <v>42.18</v>
      </c>
      <c r="F72" s="75"/>
      <c r="G72" s="12"/>
      <c r="H72" s="83"/>
      <c r="I72" s="12"/>
      <c r="J72" s="10">
        <f t="shared" si="25"/>
        <v>0</v>
      </c>
      <c r="K72" s="32">
        <f t="shared" si="21"/>
        <v>42.18</v>
      </c>
      <c r="L72" s="9">
        <f t="shared" si="17"/>
        <v>635.23</v>
      </c>
      <c r="M72" s="9">
        <f t="shared" si="18"/>
        <v>0</v>
      </c>
      <c r="N72" s="9">
        <f t="shared" si="19"/>
        <v>0</v>
      </c>
      <c r="O72" s="85">
        <f t="shared" si="23"/>
        <v>635.23</v>
      </c>
    </row>
    <row r="73" spans="1:15" ht="26.4" x14ac:dyDescent="0.3">
      <c r="A73" s="71" t="s">
        <v>416</v>
      </c>
      <c r="B73" s="84" t="s">
        <v>407</v>
      </c>
      <c r="C73" s="73" t="s">
        <v>10</v>
      </c>
      <c r="D73" s="112">
        <v>448.03</v>
      </c>
      <c r="E73" s="74">
        <v>45.11</v>
      </c>
      <c r="F73" s="75"/>
      <c r="G73" s="12">
        <v>0</v>
      </c>
      <c r="H73" s="83"/>
      <c r="I73" s="12"/>
      <c r="J73" s="10">
        <f t="shared" si="25"/>
        <v>0</v>
      </c>
      <c r="K73" s="32">
        <f t="shared" si="21"/>
        <v>45.11</v>
      </c>
      <c r="L73" s="9">
        <f t="shared" si="17"/>
        <v>20210.63</v>
      </c>
      <c r="M73" s="9">
        <f t="shared" si="18"/>
        <v>0</v>
      </c>
      <c r="N73" s="9">
        <f t="shared" si="19"/>
        <v>0</v>
      </c>
      <c r="O73" s="85">
        <f t="shared" si="23"/>
        <v>20210.63</v>
      </c>
    </row>
    <row r="74" spans="1:15" ht="26.4" x14ac:dyDescent="0.3">
      <c r="A74" s="71" t="s">
        <v>417</v>
      </c>
      <c r="B74" s="84" t="s">
        <v>169</v>
      </c>
      <c r="C74" s="73" t="s">
        <v>10</v>
      </c>
      <c r="D74" s="112">
        <v>184</v>
      </c>
      <c r="E74" s="74">
        <v>45.11</v>
      </c>
      <c r="F74" s="75"/>
      <c r="G74" s="12">
        <v>0</v>
      </c>
      <c r="H74" s="83"/>
      <c r="I74" s="12"/>
      <c r="J74" s="10">
        <f t="shared" si="25"/>
        <v>0</v>
      </c>
      <c r="K74" s="32">
        <f t="shared" si="21"/>
        <v>45.11</v>
      </c>
      <c r="L74" s="9">
        <f t="shared" si="17"/>
        <v>8300.24</v>
      </c>
      <c r="M74" s="9">
        <f t="shared" si="18"/>
        <v>0</v>
      </c>
      <c r="N74" s="9">
        <f t="shared" si="19"/>
        <v>0</v>
      </c>
      <c r="O74" s="85">
        <f t="shared" si="23"/>
        <v>8300.24</v>
      </c>
    </row>
    <row r="75" spans="1:15" x14ac:dyDescent="0.3">
      <c r="A75" s="71"/>
      <c r="B75" s="84"/>
      <c r="C75" s="73"/>
      <c r="D75" s="112"/>
      <c r="E75" s="74"/>
      <c r="F75" s="75"/>
      <c r="G75" s="79"/>
      <c r="H75" s="83"/>
      <c r="I75" s="12"/>
      <c r="J75" s="10"/>
      <c r="K75" s="32"/>
      <c r="L75" s="9"/>
      <c r="M75" s="9"/>
      <c r="N75" s="9"/>
      <c r="O75" s="85"/>
    </row>
    <row r="76" spans="1:15" x14ac:dyDescent="0.3">
      <c r="A76" s="89" t="s">
        <v>19</v>
      </c>
      <c r="B76" s="90" t="s">
        <v>418</v>
      </c>
      <c r="C76" s="91"/>
      <c r="D76" s="92"/>
      <c r="E76" s="92"/>
      <c r="F76" s="93"/>
      <c r="G76" s="36"/>
      <c r="H76" s="37">
        <v>42.63</v>
      </c>
      <c r="I76" s="33"/>
      <c r="J76" s="34"/>
      <c r="K76" s="34"/>
      <c r="L76" s="35">
        <f>SUM(L77:L82)</f>
        <v>7285.68</v>
      </c>
      <c r="M76" s="35">
        <f t="shared" ref="M76:O76" si="26">SUM(M77:M82)</f>
        <v>0</v>
      </c>
      <c r="N76" s="35">
        <f t="shared" si="26"/>
        <v>0</v>
      </c>
      <c r="O76" s="35">
        <f t="shared" si="26"/>
        <v>7285.68</v>
      </c>
    </row>
    <row r="77" spans="1:15" ht="39.6" x14ac:dyDescent="0.3">
      <c r="A77" s="71" t="s">
        <v>115</v>
      </c>
      <c r="B77" s="84" t="s">
        <v>409</v>
      </c>
      <c r="C77" s="73" t="s">
        <v>7</v>
      </c>
      <c r="D77" s="112">
        <v>45.99</v>
      </c>
      <c r="E77" s="74">
        <v>49.63</v>
      </c>
      <c r="F77" s="75"/>
      <c r="G77" s="74">
        <v>0</v>
      </c>
      <c r="H77" s="83"/>
      <c r="I77" s="74">
        <v>0</v>
      </c>
      <c r="J77" s="10">
        <f t="shared" ref="J77:J81" si="27">I77+G77</f>
        <v>0</v>
      </c>
      <c r="K77" s="32">
        <f t="shared" ref="K77" si="28">E77-J77</f>
        <v>49.63</v>
      </c>
      <c r="L77" s="9">
        <f t="shared" ref="L77" si="29">ROUND(E77*D77,2)</f>
        <v>2282.48</v>
      </c>
      <c r="M77" s="9">
        <f t="shared" ref="M77" si="30">ROUND(I77*D77,2)</f>
        <v>0</v>
      </c>
      <c r="N77" s="9">
        <f t="shared" ref="N77:N81" si="31">ROUND(J77*D77,2)</f>
        <v>0</v>
      </c>
      <c r="O77" s="85">
        <f t="shared" ref="O77" si="32">L77-N77</f>
        <v>2282.48</v>
      </c>
    </row>
    <row r="78" spans="1:15" ht="39.6" x14ac:dyDescent="0.3">
      <c r="A78" s="71" t="s">
        <v>177</v>
      </c>
      <c r="B78" s="84" t="s">
        <v>93</v>
      </c>
      <c r="C78" s="73" t="s">
        <v>20</v>
      </c>
      <c r="D78" s="112">
        <v>19.819900000000001</v>
      </c>
      <c r="E78" s="74">
        <v>42.9</v>
      </c>
      <c r="F78" s="75"/>
      <c r="G78" s="79">
        <v>0</v>
      </c>
      <c r="H78" s="24">
        <v>47.99</v>
      </c>
      <c r="I78" s="74">
        <v>0</v>
      </c>
      <c r="J78" s="10">
        <f t="shared" si="27"/>
        <v>0</v>
      </c>
      <c r="K78" s="32">
        <f>E78-J78</f>
        <v>42.9</v>
      </c>
      <c r="L78" s="9">
        <f>ROUND(E78*D78,2)</f>
        <v>850.27</v>
      </c>
      <c r="M78" s="9">
        <f>ROUND(I78*D78,2)</f>
        <v>0</v>
      </c>
      <c r="N78" s="9">
        <f t="shared" si="31"/>
        <v>0</v>
      </c>
      <c r="O78" s="85">
        <f>L78-N78</f>
        <v>850.27</v>
      </c>
    </row>
    <row r="79" spans="1:15" ht="39.6" x14ac:dyDescent="0.3">
      <c r="A79" s="71" t="s">
        <v>178</v>
      </c>
      <c r="B79" s="84" t="s">
        <v>95</v>
      </c>
      <c r="C79" s="73" t="s">
        <v>20</v>
      </c>
      <c r="D79" s="112">
        <v>17.600000000000001</v>
      </c>
      <c r="E79" s="74">
        <v>172.4</v>
      </c>
      <c r="F79" s="75"/>
      <c r="G79" s="79">
        <v>0</v>
      </c>
      <c r="H79" s="24"/>
      <c r="I79" s="74">
        <v>0</v>
      </c>
      <c r="J79" s="10">
        <f t="shared" si="27"/>
        <v>0</v>
      </c>
      <c r="K79" s="32">
        <f>E79-J79</f>
        <v>172.4</v>
      </c>
      <c r="L79" s="9">
        <f>ROUND(E79*D79,2)</f>
        <v>3034.24</v>
      </c>
      <c r="M79" s="9">
        <f>ROUND(I79*D79,2)</f>
        <v>0</v>
      </c>
      <c r="N79" s="9">
        <f t="shared" si="31"/>
        <v>0</v>
      </c>
      <c r="O79" s="85">
        <f>L79-N79</f>
        <v>3034.24</v>
      </c>
    </row>
    <row r="80" spans="1:15" ht="26.4" x14ac:dyDescent="0.3">
      <c r="A80" s="71" t="s">
        <v>179</v>
      </c>
      <c r="B80" s="84" t="s">
        <v>407</v>
      </c>
      <c r="C80" s="73" t="s">
        <v>10</v>
      </c>
      <c r="D80" s="112">
        <v>448.03</v>
      </c>
      <c r="E80" s="74">
        <v>1.77</v>
      </c>
      <c r="F80" s="75"/>
      <c r="G80" s="12">
        <v>0</v>
      </c>
      <c r="H80" s="83"/>
      <c r="I80" s="12"/>
      <c r="J80" s="10">
        <f t="shared" si="27"/>
        <v>0</v>
      </c>
      <c r="K80" s="32">
        <f t="shared" ref="K80:K81" si="33">E80-J80</f>
        <v>1.77</v>
      </c>
      <c r="L80" s="9">
        <f t="shared" ref="L80:L81" si="34">ROUND(E80*D80,2)</f>
        <v>793.01</v>
      </c>
      <c r="M80" s="9">
        <f t="shared" ref="M80:M81" si="35">ROUND(I80*D80,2)</f>
        <v>0</v>
      </c>
      <c r="N80" s="9">
        <f t="shared" si="31"/>
        <v>0</v>
      </c>
      <c r="O80" s="85">
        <f t="shared" ref="O80:O81" si="36">L80-N80</f>
        <v>793.01</v>
      </c>
    </row>
    <row r="81" spans="1:18" ht="26.4" x14ac:dyDescent="0.3">
      <c r="A81" s="71" t="s">
        <v>180</v>
      </c>
      <c r="B81" s="84" t="s">
        <v>169</v>
      </c>
      <c r="C81" s="73" t="s">
        <v>10</v>
      </c>
      <c r="D81" s="112">
        <v>184</v>
      </c>
      <c r="E81" s="74">
        <v>1.77</v>
      </c>
      <c r="F81" s="75"/>
      <c r="G81" s="12">
        <v>0</v>
      </c>
      <c r="H81" s="83"/>
      <c r="I81" s="12"/>
      <c r="J81" s="10">
        <f t="shared" si="27"/>
        <v>0</v>
      </c>
      <c r="K81" s="32">
        <f t="shared" si="33"/>
        <v>1.77</v>
      </c>
      <c r="L81" s="9">
        <f t="shared" si="34"/>
        <v>325.68</v>
      </c>
      <c r="M81" s="9">
        <f t="shared" si="35"/>
        <v>0</v>
      </c>
      <c r="N81" s="9">
        <f t="shared" si="31"/>
        <v>0</v>
      </c>
      <c r="O81" s="85">
        <f t="shared" si="36"/>
        <v>325.68</v>
      </c>
    </row>
    <row r="82" spans="1:18" x14ac:dyDescent="0.3">
      <c r="A82" s="71"/>
      <c r="B82" s="84"/>
      <c r="C82" s="73"/>
      <c r="D82" s="112"/>
      <c r="E82" s="74"/>
      <c r="F82" s="75"/>
      <c r="G82" s="79"/>
      <c r="H82" s="83"/>
      <c r="I82" s="12"/>
      <c r="J82" s="10"/>
      <c r="K82" s="32"/>
      <c r="L82" s="9"/>
      <c r="M82" s="9"/>
      <c r="N82" s="9"/>
      <c r="O82" s="85"/>
    </row>
    <row r="83" spans="1:18" x14ac:dyDescent="0.3">
      <c r="A83" s="89" t="s">
        <v>419</v>
      </c>
      <c r="B83" s="90" t="s">
        <v>110</v>
      </c>
      <c r="C83" s="91"/>
      <c r="D83" s="92"/>
      <c r="E83" s="92"/>
      <c r="F83" s="93"/>
      <c r="G83" s="36"/>
      <c r="H83" s="37">
        <v>42.63</v>
      </c>
      <c r="I83" s="33"/>
      <c r="J83" s="34"/>
      <c r="K83" s="34"/>
      <c r="L83" s="35">
        <f>SUM(L84:L88)</f>
        <v>6949.85</v>
      </c>
      <c r="M83" s="35">
        <f>SUM(M84:M88)</f>
        <v>6949.85</v>
      </c>
      <c r="N83" s="35">
        <f>SUM(N84:N88)</f>
        <v>6949.85</v>
      </c>
      <c r="O83" s="35">
        <f>SUM(O84:O88)</f>
        <v>0</v>
      </c>
    </row>
    <row r="84" spans="1:18" ht="26.4" x14ac:dyDescent="0.3">
      <c r="A84" s="71" t="s">
        <v>420</v>
      </c>
      <c r="B84" s="84" t="s">
        <v>181</v>
      </c>
      <c r="C84" s="73" t="s">
        <v>12</v>
      </c>
      <c r="D84" s="112">
        <v>48.8399</v>
      </c>
      <c r="E84" s="74">
        <v>38.4</v>
      </c>
      <c r="F84" s="147"/>
      <c r="G84" s="148">
        <v>0</v>
      </c>
      <c r="H84" s="149"/>
      <c r="I84" s="74">
        <v>38.4</v>
      </c>
      <c r="J84" s="10">
        <f t="shared" si="24"/>
        <v>38.4</v>
      </c>
      <c r="K84" s="32">
        <f t="shared" si="21"/>
        <v>0</v>
      </c>
      <c r="L84" s="9">
        <f t="shared" si="17"/>
        <v>1875.45</v>
      </c>
      <c r="M84" s="9">
        <f t="shared" si="18"/>
        <v>1875.45</v>
      </c>
      <c r="N84" s="9">
        <f t="shared" si="19"/>
        <v>1875.45</v>
      </c>
      <c r="O84" s="150">
        <f t="shared" si="23"/>
        <v>0</v>
      </c>
    </row>
    <row r="85" spans="1:18" ht="26.4" x14ac:dyDescent="0.3">
      <c r="A85" s="71" t="s">
        <v>421</v>
      </c>
      <c r="B85" s="84" t="s">
        <v>182</v>
      </c>
      <c r="C85" s="73" t="s">
        <v>12</v>
      </c>
      <c r="D85" s="112">
        <v>58.949800000000003</v>
      </c>
      <c r="E85" s="74">
        <v>18.43</v>
      </c>
      <c r="F85" s="147"/>
      <c r="G85" s="12">
        <v>0</v>
      </c>
      <c r="H85" s="149"/>
      <c r="I85" s="74">
        <v>18.43</v>
      </c>
      <c r="J85" s="10">
        <f t="shared" si="24"/>
        <v>18.43</v>
      </c>
      <c r="K85" s="32">
        <f t="shared" si="21"/>
        <v>0</v>
      </c>
      <c r="L85" s="9">
        <f t="shared" si="17"/>
        <v>1086.44</v>
      </c>
      <c r="M85" s="9">
        <f t="shared" si="18"/>
        <v>1086.44</v>
      </c>
      <c r="N85" s="9">
        <f t="shared" si="19"/>
        <v>1086.44</v>
      </c>
      <c r="O85" s="150">
        <f t="shared" si="23"/>
        <v>0</v>
      </c>
    </row>
    <row r="86" spans="1:18" x14ac:dyDescent="0.3">
      <c r="A86" s="71" t="s">
        <v>422</v>
      </c>
      <c r="B86" s="84" t="s">
        <v>425</v>
      </c>
      <c r="C86" s="73" t="s">
        <v>12</v>
      </c>
      <c r="D86" s="112">
        <v>49.83</v>
      </c>
      <c r="E86" s="74">
        <v>38.4</v>
      </c>
      <c r="F86" s="147"/>
      <c r="G86" s="148">
        <v>0</v>
      </c>
      <c r="H86" s="149"/>
      <c r="I86" s="74">
        <v>38.4</v>
      </c>
      <c r="J86" s="10">
        <f t="shared" si="24"/>
        <v>38.4</v>
      </c>
      <c r="K86" s="32">
        <f t="shared" si="21"/>
        <v>0</v>
      </c>
      <c r="L86" s="9">
        <f t="shared" si="17"/>
        <v>1913.47</v>
      </c>
      <c r="M86" s="9">
        <f t="shared" si="18"/>
        <v>1913.47</v>
      </c>
      <c r="N86" s="9">
        <f t="shared" si="19"/>
        <v>1913.47</v>
      </c>
      <c r="O86" s="150">
        <f t="shared" si="23"/>
        <v>0</v>
      </c>
    </row>
    <row r="87" spans="1:18" ht="26.4" x14ac:dyDescent="0.3">
      <c r="A87" s="71" t="s">
        <v>423</v>
      </c>
      <c r="B87" s="84" t="s">
        <v>183</v>
      </c>
      <c r="C87" s="73" t="s">
        <v>12</v>
      </c>
      <c r="D87" s="112">
        <v>64.66</v>
      </c>
      <c r="E87" s="74">
        <v>18.43</v>
      </c>
      <c r="F87" s="147"/>
      <c r="G87" s="12">
        <v>0</v>
      </c>
      <c r="H87" s="149"/>
      <c r="I87" s="74">
        <v>18.43</v>
      </c>
      <c r="J87" s="10">
        <f t="shared" si="24"/>
        <v>18.43</v>
      </c>
      <c r="K87" s="32">
        <f t="shared" si="21"/>
        <v>0</v>
      </c>
      <c r="L87" s="9">
        <f t="shared" si="17"/>
        <v>1191.68</v>
      </c>
      <c r="M87" s="9">
        <f t="shared" si="18"/>
        <v>1191.68</v>
      </c>
      <c r="N87" s="9">
        <f t="shared" si="19"/>
        <v>1191.68</v>
      </c>
      <c r="O87" s="150">
        <f t="shared" si="23"/>
        <v>0</v>
      </c>
    </row>
    <row r="88" spans="1:18" ht="26.4" x14ac:dyDescent="0.3">
      <c r="A88" s="71" t="s">
        <v>424</v>
      </c>
      <c r="B88" s="84" t="s">
        <v>117</v>
      </c>
      <c r="C88" s="73" t="s">
        <v>12</v>
      </c>
      <c r="D88" s="112">
        <v>36.479900000000001</v>
      </c>
      <c r="E88" s="74">
        <v>24.2</v>
      </c>
      <c r="F88" s="147"/>
      <c r="G88" s="12">
        <v>0</v>
      </c>
      <c r="H88" s="149"/>
      <c r="I88" s="74">
        <v>24.2</v>
      </c>
      <c r="J88" s="10">
        <f t="shared" si="24"/>
        <v>24.2</v>
      </c>
      <c r="K88" s="32">
        <f t="shared" si="21"/>
        <v>0</v>
      </c>
      <c r="L88" s="9">
        <f t="shared" si="17"/>
        <v>882.81</v>
      </c>
      <c r="M88" s="9">
        <f t="shared" si="18"/>
        <v>882.81</v>
      </c>
      <c r="N88" s="9">
        <f t="shared" si="19"/>
        <v>882.81</v>
      </c>
      <c r="O88" s="150">
        <f t="shared" si="23"/>
        <v>0</v>
      </c>
    </row>
    <row r="89" spans="1:18" x14ac:dyDescent="0.3">
      <c r="A89" s="71"/>
      <c r="B89" s="84"/>
      <c r="C89" s="73"/>
      <c r="D89" s="74"/>
      <c r="E89" s="74"/>
      <c r="F89" s="75"/>
      <c r="G89" s="23"/>
      <c r="H89" s="24"/>
      <c r="I89" s="12"/>
      <c r="J89" s="10"/>
      <c r="K89" s="32"/>
      <c r="L89" s="11">
        <f>SUM(L66,L56,L83,L76,L47)</f>
        <v>196446.34</v>
      </c>
      <c r="M89" s="11">
        <f>SUM(M66,M56,M83,M76,M47)</f>
        <v>6949.85</v>
      </c>
      <c r="N89" s="11">
        <f>SUM(N66,N56,N83,N76,N47)</f>
        <v>37269.410000000003</v>
      </c>
      <c r="O89" s="123"/>
    </row>
    <row r="90" spans="1:18" x14ac:dyDescent="0.3">
      <c r="A90" s="111">
        <v>5</v>
      </c>
      <c r="B90" s="110" t="s">
        <v>21</v>
      </c>
      <c r="C90" s="66"/>
      <c r="D90" s="67"/>
      <c r="E90" s="65"/>
      <c r="F90" s="68"/>
      <c r="G90" s="29"/>
      <c r="H90" s="30">
        <v>938.58</v>
      </c>
      <c r="I90" s="31"/>
      <c r="J90" s="32"/>
      <c r="K90" s="44"/>
      <c r="L90" s="27"/>
      <c r="M90" s="27"/>
      <c r="N90" s="27"/>
      <c r="O90" s="56">
        <f>SUM(O91:O93)</f>
        <v>15873.499999999998</v>
      </c>
    </row>
    <row r="91" spans="1:18" ht="39.6" x14ac:dyDescent="0.3">
      <c r="A91" s="71" t="s">
        <v>22</v>
      </c>
      <c r="B91" s="86" t="s">
        <v>191</v>
      </c>
      <c r="C91" s="144" t="s">
        <v>7</v>
      </c>
      <c r="D91" s="112">
        <v>191.12</v>
      </c>
      <c r="E91" s="87">
        <v>24.76</v>
      </c>
      <c r="F91" s="147"/>
      <c r="G91" s="12">
        <v>0</v>
      </c>
      <c r="H91" s="120"/>
      <c r="I91" s="12">
        <v>0</v>
      </c>
      <c r="J91" s="10">
        <f>G91+I91</f>
        <v>0</v>
      </c>
      <c r="K91" s="32">
        <f t="shared" ref="K91" si="37">E91-J91</f>
        <v>24.76</v>
      </c>
      <c r="L91" s="9">
        <f t="shared" ref="L91" si="38">ROUND(E91*D91,2)</f>
        <v>4732.13</v>
      </c>
      <c r="M91" s="9">
        <f t="shared" ref="M91" si="39">ROUND(I91*D91,2)</f>
        <v>0</v>
      </c>
      <c r="N91" s="9">
        <f>ROUND(J91*D91,2)</f>
        <v>0</v>
      </c>
      <c r="O91" s="151">
        <f t="shared" ref="O91" si="40">L91-N91</f>
        <v>4732.13</v>
      </c>
      <c r="R91">
        <f>(7.35+18.05+7.05+1.85+4.2+2.85+7.05+3.4+7.8+15.28+1.2+7.52+4.05+3.45+0.6*2+0.87+0.5+1+0.5*2+4.35+7.95+8.73+2.23*3+2.23*2+1.17+5.55+2.25*2+1.79+12.15+6.75+2.25+6.45+4.1+3.8+6.45*2+4.79*2+6.45+0.8+6.45+6.6+6.75)*2.85</f>
        <v>643.78649999999993</v>
      </c>
    </row>
    <row r="92" spans="1:18" ht="52.8" x14ac:dyDescent="0.3">
      <c r="A92" s="71" t="s">
        <v>186</v>
      </c>
      <c r="B92" s="72" t="s">
        <v>118</v>
      </c>
      <c r="C92" s="73" t="s">
        <v>7</v>
      </c>
      <c r="D92" s="112">
        <v>71.290000000000006</v>
      </c>
      <c r="E92" s="74">
        <v>737.15</v>
      </c>
      <c r="F92" s="147"/>
      <c r="G92" s="12">
        <v>0</v>
      </c>
      <c r="H92" s="149"/>
      <c r="I92" s="12">
        <v>643.79</v>
      </c>
      <c r="J92" s="10">
        <f>G92+I92</f>
        <v>643.79</v>
      </c>
      <c r="K92" s="32">
        <f>E92-J92</f>
        <v>93.360000000000014</v>
      </c>
      <c r="L92" s="9">
        <f>ROUND(E92*D92,2)</f>
        <v>52551.42</v>
      </c>
      <c r="M92" s="9">
        <f>ROUND(I92*D92,2)</f>
        <v>45895.79</v>
      </c>
      <c r="N92" s="9">
        <f>ROUND(J92*D92,2)</f>
        <v>45895.79</v>
      </c>
      <c r="O92" s="151">
        <f>L92-N92</f>
        <v>6655.6299999999974</v>
      </c>
    </row>
    <row r="93" spans="1:18" ht="39.6" x14ac:dyDescent="0.3">
      <c r="A93" s="71" t="s">
        <v>428</v>
      </c>
      <c r="B93" s="72" t="s">
        <v>427</v>
      </c>
      <c r="C93" s="73" t="s">
        <v>7</v>
      </c>
      <c r="D93" s="112">
        <v>680.68899999999996</v>
      </c>
      <c r="E93" s="74">
        <v>6.59</v>
      </c>
      <c r="F93" s="147"/>
      <c r="G93" s="12"/>
      <c r="H93" s="149"/>
      <c r="I93" s="12"/>
      <c r="J93" s="10">
        <f>G93+I93</f>
        <v>0</v>
      </c>
      <c r="K93" s="32">
        <f>E93-J93</f>
        <v>6.59</v>
      </c>
      <c r="L93" s="9">
        <f>ROUND(E93*D93,2)</f>
        <v>4485.74</v>
      </c>
      <c r="M93" s="9">
        <f>ROUND(I93*D93,2)</f>
        <v>0</v>
      </c>
      <c r="N93" s="9">
        <f>ROUND(J93*D93,2)</f>
        <v>0</v>
      </c>
      <c r="O93" s="151">
        <f>L93-N93</f>
        <v>4485.74</v>
      </c>
    </row>
    <row r="94" spans="1:18" x14ac:dyDescent="0.3">
      <c r="A94" s="71"/>
      <c r="B94" s="84"/>
      <c r="C94" s="73"/>
      <c r="D94" s="74"/>
      <c r="E94" s="74"/>
      <c r="F94" s="75"/>
      <c r="G94" s="23"/>
      <c r="H94" s="24"/>
      <c r="I94" s="12"/>
      <c r="J94" s="10"/>
      <c r="K94" s="32"/>
      <c r="L94" s="11">
        <f>SUM(L91:L93)</f>
        <v>61769.289999999994</v>
      </c>
      <c r="M94" s="11">
        <f t="shared" ref="M94:N94" si="41">SUM(M91:M93)</f>
        <v>45895.79</v>
      </c>
      <c r="N94" s="11">
        <f t="shared" si="41"/>
        <v>45895.79</v>
      </c>
      <c r="O94" s="123"/>
    </row>
    <row r="95" spans="1:18" x14ac:dyDescent="0.3">
      <c r="A95" s="111" t="s">
        <v>187</v>
      </c>
      <c r="B95" s="110" t="s">
        <v>188</v>
      </c>
      <c r="C95" s="66"/>
      <c r="D95" s="67"/>
      <c r="E95" s="65"/>
      <c r="F95" s="68"/>
      <c r="G95" s="29"/>
      <c r="H95" s="30">
        <v>938.58</v>
      </c>
      <c r="I95" s="31"/>
      <c r="J95" s="32"/>
      <c r="K95" s="44"/>
      <c r="L95" s="27"/>
      <c r="M95" s="27"/>
      <c r="N95" s="27"/>
      <c r="O95" s="56">
        <f>SUM(O96,O106)</f>
        <v>74079.570000000007</v>
      </c>
    </row>
    <row r="96" spans="1:18" x14ac:dyDescent="0.3">
      <c r="A96" s="89" t="s">
        <v>23</v>
      </c>
      <c r="B96" s="90" t="s">
        <v>189</v>
      </c>
      <c r="C96" s="91"/>
      <c r="D96" s="92"/>
      <c r="E96" s="92"/>
      <c r="F96" s="93"/>
      <c r="G96" s="36"/>
      <c r="H96" s="37">
        <v>42.63</v>
      </c>
      <c r="I96" s="33"/>
      <c r="J96" s="34"/>
      <c r="K96" s="34"/>
      <c r="L96" s="35">
        <f>SUM(L97:L104)</f>
        <v>44147.89</v>
      </c>
      <c r="M96" s="35">
        <f>SUM(M97:M104)</f>
        <v>0</v>
      </c>
      <c r="N96" s="35">
        <f>SUM(N97:N104)</f>
        <v>0</v>
      </c>
      <c r="O96" s="35">
        <f>SUM(O97:O104)</f>
        <v>44147.89</v>
      </c>
    </row>
    <row r="97" spans="1:15" ht="52.8" x14ac:dyDescent="0.3">
      <c r="A97" s="71" t="s">
        <v>429</v>
      </c>
      <c r="B97" s="72" t="s">
        <v>434</v>
      </c>
      <c r="C97" s="73" t="s">
        <v>77</v>
      </c>
      <c r="D97" s="112">
        <v>826.08</v>
      </c>
      <c r="E97" s="74">
        <v>15</v>
      </c>
      <c r="F97" s="147"/>
      <c r="G97" s="147"/>
      <c r="H97" s="149"/>
      <c r="I97" s="12">
        <v>0</v>
      </c>
      <c r="J97" s="10">
        <f>G97+I97</f>
        <v>0</v>
      </c>
      <c r="K97" s="32">
        <f t="shared" ref="K97:K111" si="42">E97-J97</f>
        <v>15</v>
      </c>
      <c r="L97" s="9">
        <f t="shared" ref="L97:L111" si="43">ROUND(E97*D97,2)</f>
        <v>12391.2</v>
      </c>
      <c r="M97" s="9">
        <f t="shared" ref="M97:M111" si="44">ROUND(I97*D97,2)</f>
        <v>0</v>
      </c>
      <c r="N97" s="9">
        <f t="shared" ref="N97:N111" si="45">ROUND(J97*D97,2)</f>
        <v>0</v>
      </c>
      <c r="O97" s="151">
        <f t="shared" ref="O97:O111" si="46">L97-N97</f>
        <v>12391.2</v>
      </c>
    </row>
    <row r="98" spans="1:15" ht="39.6" x14ac:dyDescent="0.3">
      <c r="A98" s="71" t="s">
        <v>430</v>
      </c>
      <c r="B98" s="72" t="s">
        <v>435</v>
      </c>
      <c r="C98" s="73" t="s">
        <v>77</v>
      </c>
      <c r="D98" s="112">
        <v>921.31</v>
      </c>
      <c r="E98" s="74">
        <v>4</v>
      </c>
      <c r="F98" s="147"/>
      <c r="G98" s="147"/>
      <c r="H98" s="149"/>
      <c r="I98" s="12">
        <v>0</v>
      </c>
      <c r="J98" s="10">
        <f>G98+I98</f>
        <v>0</v>
      </c>
      <c r="K98" s="32">
        <f t="shared" si="42"/>
        <v>4</v>
      </c>
      <c r="L98" s="9">
        <f t="shared" si="43"/>
        <v>3685.24</v>
      </c>
      <c r="M98" s="9">
        <f t="shared" si="44"/>
        <v>0</v>
      </c>
      <c r="N98" s="9">
        <f t="shared" si="45"/>
        <v>0</v>
      </c>
      <c r="O98" s="151">
        <f t="shared" si="46"/>
        <v>3685.24</v>
      </c>
    </row>
    <row r="99" spans="1:15" ht="26.4" x14ac:dyDescent="0.3">
      <c r="A99" s="71" t="s">
        <v>431</v>
      </c>
      <c r="B99" s="72" t="s">
        <v>436</v>
      </c>
      <c r="C99" s="73" t="s">
        <v>77</v>
      </c>
      <c r="D99" s="112">
        <v>1189.1500000000001</v>
      </c>
      <c r="E99" s="74">
        <v>3</v>
      </c>
      <c r="F99" s="147"/>
      <c r="G99" s="147"/>
      <c r="H99" s="149"/>
      <c r="I99" s="12"/>
      <c r="J99" s="10">
        <f t="shared" ref="J99:J103" si="47">G99+I99</f>
        <v>0</v>
      </c>
      <c r="K99" s="32">
        <f t="shared" si="42"/>
        <v>3</v>
      </c>
      <c r="L99" s="9">
        <f t="shared" si="43"/>
        <v>3567.45</v>
      </c>
      <c r="M99" s="9">
        <f t="shared" si="44"/>
        <v>0</v>
      </c>
      <c r="N99" s="9">
        <f t="shared" si="45"/>
        <v>0</v>
      </c>
      <c r="O99" s="151">
        <f t="shared" si="46"/>
        <v>3567.45</v>
      </c>
    </row>
    <row r="100" spans="1:15" ht="26.4" x14ac:dyDescent="0.3">
      <c r="A100" s="158" t="s">
        <v>432</v>
      </c>
      <c r="B100" s="159" t="s">
        <v>437</v>
      </c>
      <c r="C100" s="160" t="s">
        <v>77</v>
      </c>
      <c r="D100" s="161">
        <v>162.15</v>
      </c>
      <c r="E100" s="162">
        <v>18</v>
      </c>
      <c r="F100" s="163"/>
      <c r="G100" s="163"/>
      <c r="H100" s="164"/>
      <c r="I100" s="165"/>
      <c r="J100" s="166">
        <f t="shared" si="47"/>
        <v>0</v>
      </c>
      <c r="K100" s="32">
        <f t="shared" si="42"/>
        <v>18</v>
      </c>
      <c r="L100" s="173">
        <f t="shared" si="43"/>
        <v>2918.7</v>
      </c>
      <c r="M100" s="173">
        <f t="shared" si="44"/>
        <v>0</v>
      </c>
      <c r="N100" s="173">
        <f t="shared" si="45"/>
        <v>0</v>
      </c>
      <c r="O100" s="151">
        <f t="shared" si="46"/>
        <v>2918.7</v>
      </c>
    </row>
    <row r="101" spans="1:15" ht="52.8" x14ac:dyDescent="0.3">
      <c r="A101" s="71" t="s">
        <v>433</v>
      </c>
      <c r="B101" s="72" t="s">
        <v>438</v>
      </c>
      <c r="C101" s="73" t="s">
        <v>77</v>
      </c>
      <c r="D101" s="112">
        <v>1728.88</v>
      </c>
      <c r="E101" s="74">
        <v>2</v>
      </c>
      <c r="F101" s="147"/>
      <c r="G101" s="147"/>
      <c r="H101" s="149"/>
      <c r="I101" s="12"/>
      <c r="J101" s="10">
        <f t="shared" si="47"/>
        <v>0</v>
      </c>
      <c r="K101" s="32">
        <f t="shared" si="42"/>
        <v>2</v>
      </c>
      <c r="L101" s="9">
        <f t="shared" si="43"/>
        <v>3457.76</v>
      </c>
      <c r="M101" s="9">
        <f t="shared" si="44"/>
        <v>0</v>
      </c>
      <c r="N101" s="9">
        <f t="shared" si="45"/>
        <v>0</v>
      </c>
      <c r="O101" s="151">
        <f t="shared" si="46"/>
        <v>3457.76</v>
      </c>
    </row>
    <row r="102" spans="1:15" ht="39.6" x14ac:dyDescent="0.3">
      <c r="A102" s="71" t="s">
        <v>442</v>
      </c>
      <c r="B102" s="72" t="s">
        <v>439</v>
      </c>
      <c r="C102" s="121" t="s">
        <v>7</v>
      </c>
      <c r="D102" s="112">
        <v>464.62979999999999</v>
      </c>
      <c r="E102" s="74">
        <v>13.52</v>
      </c>
      <c r="F102" s="147"/>
      <c r="G102" s="147"/>
      <c r="H102" s="149"/>
      <c r="I102" s="12">
        <v>0</v>
      </c>
      <c r="J102" s="10">
        <f t="shared" si="47"/>
        <v>0</v>
      </c>
      <c r="K102" s="32">
        <f t="shared" si="42"/>
        <v>13.52</v>
      </c>
      <c r="L102" s="9">
        <f t="shared" si="43"/>
        <v>6281.79</v>
      </c>
      <c r="M102" s="9">
        <f t="shared" si="44"/>
        <v>0</v>
      </c>
      <c r="N102" s="9">
        <f t="shared" si="45"/>
        <v>0</v>
      </c>
      <c r="O102" s="151">
        <f t="shared" si="46"/>
        <v>6281.79</v>
      </c>
    </row>
    <row r="103" spans="1:15" x14ac:dyDescent="0.3">
      <c r="A103" s="71" t="s">
        <v>443</v>
      </c>
      <c r="B103" s="86" t="s">
        <v>440</v>
      </c>
      <c r="C103" s="121" t="s">
        <v>7</v>
      </c>
      <c r="D103" s="112">
        <v>129.15979999999999</v>
      </c>
      <c r="E103" s="87">
        <v>29.37</v>
      </c>
      <c r="F103" s="147"/>
      <c r="G103" s="148"/>
      <c r="H103" s="120">
        <v>93.08</v>
      </c>
      <c r="I103" s="12">
        <v>0</v>
      </c>
      <c r="J103" s="10">
        <f t="shared" si="47"/>
        <v>0</v>
      </c>
      <c r="K103" s="32">
        <f t="shared" si="42"/>
        <v>29.37</v>
      </c>
      <c r="L103" s="9">
        <f t="shared" si="43"/>
        <v>3793.42</v>
      </c>
      <c r="M103" s="9">
        <f t="shared" si="44"/>
        <v>0</v>
      </c>
      <c r="N103" s="9">
        <f t="shared" si="45"/>
        <v>0</v>
      </c>
      <c r="O103" s="151">
        <f t="shared" si="46"/>
        <v>3793.42</v>
      </c>
    </row>
    <row r="104" spans="1:15" ht="26.4" x14ac:dyDescent="0.3">
      <c r="A104" s="71" t="s">
        <v>444</v>
      </c>
      <c r="B104" s="86" t="s">
        <v>441</v>
      </c>
      <c r="C104" s="121" t="s">
        <v>7</v>
      </c>
      <c r="D104" s="112">
        <v>460.65980000000002</v>
      </c>
      <c r="E104" s="87">
        <v>17.48</v>
      </c>
      <c r="F104" s="147"/>
      <c r="G104" s="148"/>
      <c r="H104" s="120"/>
      <c r="I104" s="12">
        <v>0</v>
      </c>
      <c r="J104" s="10">
        <f>G104+I104</f>
        <v>0</v>
      </c>
      <c r="K104" s="32">
        <f t="shared" si="42"/>
        <v>17.48</v>
      </c>
      <c r="L104" s="9">
        <f t="shared" si="43"/>
        <v>8052.33</v>
      </c>
      <c r="M104" s="9">
        <f t="shared" si="44"/>
        <v>0</v>
      </c>
      <c r="N104" s="9">
        <f t="shared" si="45"/>
        <v>0</v>
      </c>
      <c r="O104" s="151">
        <f t="shared" si="46"/>
        <v>8052.33</v>
      </c>
    </row>
    <row r="105" spans="1:15" x14ac:dyDescent="0.3">
      <c r="A105" s="71"/>
      <c r="B105" s="86"/>
      <c r="C105" s="121"/>
      <c r="D105" s="112"/>
      <c r="E105" s="87"/>
      <c r="F105" s="147"/>
      <c r="G105" s="148"/>
      <c r="H105" s="120"/>
      <c r="I105" s="12"/>
      <c r="J105" s="10"/>
      <c r="K105" s="32"/>
      <c r="L105" s="9"/>
      <c r="M105" s="9"/>
      <c r="N105" s="9"/>
      <c r="O105" s="151"/>
    </row>
    <row r="106" spans="1:15" x14ac:dyDescent="0.3">
      <c r="A106" s="89" t="s">
        <v>445</v>
      </c>
      <c r="B106" s="90" t="s">
        <v>190</v>
      </c>
      <c r="C106" s="91"/>
      <c r="D106" s="92"/>
      <c r="E106" s="92"/>
      <c r="F106" s="152"/>
      <c r="G106" s="153"/>
      <c r="H106" s="154">
        <v>42.63</v>
      </c>
      <c r="I106" s="33"/>
      <c r="J106" s="34"/>
      <c r="K106" s="34"/>
      <c r="L106" s="35">
        <f>SUM(L107:L111)</f>
        <v>29931.680000000004</v>
      </c>
      <c r="M106" s="35">
        <f>SUM(M107:M111)</f>
        <v>0</v>
      </c>
      <c r="N106" s="35">
        <f>SUM(N107:N111)</f>
        <v>0</v>
      </c>
      <c r="O106" s="35">
        <f>SUM(O107:O111)</f>
        <v>29931.680000000004</v>
      </c>
    </row>
    <row r="107" spans="1:15" ht="39.6" x14ac:dyDescent="0.3">
      <c r="A107" s="71" t="s">
        <v>446</v>
      </c>
      <c r="B107" s="86" t="s">
        <v>451</v>
      </c>
      <c r="C107" s="121" t="s">
        <v>7</v>
      </c>
      <c r="D107" s="112">
        <v>751.56</v>
      </c>
      <c r="E107" s="87">
        <v>11.88</v>
      </c>
      <c r="F107" s="147"/>
      <c r="G107" s="148"/>
      <c r="H107" s="120"/>
      <c r="I107" s="12">
        <v>0</v>
      </c>
      <c r="J107" s="10">
        <f>G107+I107</f>
        <v>0</v>
      </c>
      <c r="K107" s="32">
        <f t="shared" si="42"/>
        <v>11.88</v>
      </c>
      <c r="L107" s="9">
        <f t="shared" si="43"/>
        <v>8928.5300000000007</v>
      </c>
      <c r="M107" s="9">
        <f t="shared" si="44"/>
        <v>0</v>
      </c>
      <c r="N107" s="9">
        <f t="shared" si="45"/>
        <v>0</v>
      </c>
      <c r="O107" s="151">
        <f t="shared" si="46"/>
        <v>8928.5300000000007</v>
      </c>
    </row>
    <row r="108" spans="1:15" ht="39.6" x14ac:dyDescent="0.3">
      <c r="A108" s="71" t="s">
        <v>447</v>
      </c>
      <c r="B108" s="86" t="s">
        <v>452</v>
      </c>
      <c r="C108" s="144" t="s">
        <v>7</v>
      </c>
      <c r="D108" s="112">
        <v>728.04</v>
      </c>
      <c r="E108" s="87">
        <v>10.08</v>
      </c>
      <c r="F108" s="147"/>
      <c r="G108" s="148"/>
      <c r="H108" s="120"/>
      <c r="I108" s="12"/>
      <c r="J108" s="10">
        <f t="shared" ref="J108:J111" si="48">G108+I108</f>
        <v>0</v>
      </c>
      <c r="K108" s="32">
        <f t="shared" si="42"/>
        <v>10.08</v>
      </c>
      <c r="L108" s="9">
        <f t="shared" si="43"/>
        <v>7338.64</v>
      </c>
      <c r="M108" s="9">
        <f t="shared" si="44"/>
        <v>0</v>
      </c>
      <c r="N108" s="9">
        <f t="shared" si="45"/>
        <v>0</v>
      </c>
      <c r="O108" s="151">
        <f t="shared" si="46"/>
        <v>7338.64</v>
      </c>
    </row>
    <row r="109" spans="1:15" ht="52.8" x14ac:dyDescent="0.3">
      <c r="A109" s="71" t="s">
        <v>448</v>
      </c>
      <c r="B109" s="86" t="s">
        <v>123</v>
      </c>
      <c r="C109" s="144" t="s">
        <v>7</v>
      </c>
      <c r="D109" s="112">
        <v>632.61980000000005</v>
      </c>
      <c r="E109" s="87">
        <v>16.559999999999999</v>
      </c>
      <c r="F109" s="147"/>
      <c r="G109" s="148"/>
      <c r="H109" s="120"/>
      <c r="I109" s="12"/>
      <c r="J109" s="10">
        <f t="shared" si="48"/>
        <v>0</v>
      </c>
      <c r="K109" s="32">
        <f t="shared" si="42"/>
        <v>16.559999999999999</v>
      </c>
      <c r="L109" s="9">
        <f t="shared" si="43"/>
        <v>10476.18</v>
      </c>
      <c r="M109" s="9">
        <f t="shared" si="44"/>
        <v>0</v>
      </c>
      <c r="N109" s="9">
        <f t="shared" si="45"/>
        <v>0</v>
      </c>
      <c r="O109" s="151">
        <f t="shared" si="46"/>
        <v>10476.18</v>
      </c>
    </row>
    <row r="110" spans="1:15" ht="26.4" x14ac:dyDescent="0.3">
      <c r="A110" s="71" t="s">
        <v>449</v>
      </c>
      <c r="B110" s="86" t="s">
        <v>454</v>
      </c>
      <c r="C110" s="121" t="s">
        <v>7</v>
      </c>
      <c r="D110" s="112">
        <v>618.79899999999998</v>
      </c>
      <c r="E110" s="87">
        <v>4.71</v>
      </c>
      <c r="F110" s="147"/>
      <c r="G110" s="148"/>
      <c r="H110" s="120"/>
      <c r="I110" s="12">
        <v>0</v>
      </c>
      <c r="J110" s="10">
        <f t="shared" si="48"/>
        <v>0</v>
      </c>
      <c r="K110" s="32">
        <f t="shared" si="42"/>
        <v>4.71</v>
      </c>
      <c r="L110" s="9">
        <f t="shared" si="43"/>
        <v>2914.54</v>
      </c>
      <c r="M110" s="9">
        <f t="shared" si="44"/>
        <v>0</v>
      </c>
      <c r="N110" s="9">
        <f t="shared" si="45"/>
        <v>0</v>
      </c>
      <c r="O110" s="151">
        <f t="shared" si="46"/>
        <v>2914.54</v>
      </c>
    </row>
    <row r="111" spans="1:15" x14ac:dyDescent="0.3">
      <c r="A111" s="71" t="s">
        <v>450</v>
      </c>
      <c r="B111" s="86" t="s">
        <v>453</v>
      </c>
      <c r="C111" s="121" t="s">
        <v>7</v>
      </c>
      <c r="D111" s="112">
        <v>108.648</v>
      </c>
      <c r="E111" s="87">
        <v>2.52</v>
      </c>
      <c r="F111" s="147"/>
      <c r="G111" s="148"/>
      <c r="H111" s="120"/>
      <c r="I111" s="12">
        <v>0</v>
      </c>
      <c r="J111" s="10">
        <f t="shared" si="48"/>
        <v>0</v>
      </c>
      <c r="K111" s="32">
        <f t="shared" si="42"/>
        <v>2.52</v>
      </c>
      <c r="L111" s="9">
        <f t="shared" si="43"/>
        <v>273.79000000000002</v>
      </c>
      <c r="M111" s="9">
        <f t="shared" si="44"/>
        <v>0</v>
      </c>
      <c r="N111" s="9">
        <f t="shared" si="45"/>
        <v>0</v>
      </c>
      <c r="O111" s="151">
        <f t="shared" si="46"/>
        <v>273.79000000000002</v>
      </c>
    </row>
    <row r="112" spans="1:15" x14ac:dyDescent="0.3">
      <c r="A112" s="71"/>
      <c r="B112" s="72"/>
      <c r="C112" s="73"/>
      <c r="D112" s="74"/>
      <c r="E112" s="74"/>
      <c r="F112" s="75"/>
      <c r="G112" s="23"/>
      <c r="H112" s="83"/>
      <c r="I112" s="12"/>
      <c r="J112" s="10"/>
      <c r="K112" s="32"/>
      <c r="L112" s="11">
        <f>SUM(L96,L106)</f>
        <v>74079.570000000007</v>
      </c>
      <c r="M112" s="11">
        <f t="shared" ref="M112:N112" si="49">SUM(M96,M106)</f>
        <v>0</v>
      </c>
      <c r="N112" s="11">
        <f t="shared" si="49"/>
        <v>0</v>
      </c>
      <c r="O112" s="64"/>
    </row>
    <row r="113" spans="1:15" x14ac:dyDescent="0.3">
      <c r="A113" s="111" t="s">
        <v>455</v>
      </c>
      <c r="B113" s="110" t="s">
        <v>13</v>
      </c>
      <c r="C113" s="66"/>
      <c r="D113" s="67"/>
      <c r="E113" s="65"/>
      <c r="F113" s="68"/>
      <c r="G113" s="29"/>
      <c r="H113" s="30">
        <v>85.18</v>
      </c>
      <c r="I113" s="31"/>
      <c r="J113" s="32"/>
      <c r="K113" s="44"/>
      <c r="L113" s="27"/>
      <c r="M113" s="27"/>
      <c r="N113" s="27"/>
      <c r="O113" s="56">
        <f>SUM(O114:O121)</f>
        <v>75311.69</v>
      </c>
    </row>
    <row r="114" spans="1:15" ht="52.8" x14ac:dyDescent="0.3">
      <c r="A114" s="71" t="s">
        <v>25</v>
      </c>
      <c r="B114" s="84" t="s">
        <v>460</v>
      </c>
      <c r="C114" s="73" t="s">
        <v>7</v>
      </c>
      <c r="D114" s="113">
        <v>70.829989999999995</v>
      </c>
      <c r="E114" s="78">
        <v>413.95</v>
      </c>
      <c r="F114" s="75"/>
      <c r="G114" s="12">
        <v>0</v>
      </c>
      <c r="H114" s="83"/>
      <c r="I114" s="12"/>
      <c r="J114" s="10">
        <f>I114+G114</f>
        <v>0</v>
      </c>
      <c r="K114" s="32">
        <f>E114-J114</f>
        <v>413.95</v>
      </c>
      <c r="L114" s="115">
        <f t="shared" ref="L114:L121" si="50">ROUND(E114*D114,2)</f>
        <v>29320.07</v>
      </c>
      <c r="M114" s="9">
        <f>ROUND(I114*D114,2)</f>
        <v>0</v>
      </c>
      <c r="N114" s="9">
        <f>ROUND(J114*D114,2)</f>
        <v>0</v>
      </c>
      <c r="O114" s="85">
        <f>L114-N114</f>
        <v>29320.07</v>
      </c>
    </row>
    <row r="115" spans="1:15" ht="52.8" x14ac:dyDescent="0.3">
      <c r="A115" s="71" t="s">
        <v>26</v>
      </c>
      <c r="B115" s="84" t="s">
        <v>461</v>
      </c>
      <c r="C115" s="73" t="s">
        <v>7</v>
      </c>
      <c r="D115" s="113">
        <v>22.54</v>
      </c>
      <c r="E115" s="78">
        <v>413.95</v>
      </c>
      <c r="F115" s="75"/>
      <c r="G115" s="10">
        <v>0</v>
      </c>
      <c r="H115" s="83"/>
      <c r="I115" s="10"/>
      <c r="J115" s="10">
        <f>I115+G115</f>
        <v>0</v>
      </c>
      <c r="K115" s="32">
        <f>E115-I115</f>
        <v>413.95</v>
      </c>
      <c r="L115" s="115">
        <f t="shared" si="50"/>
        <v>9330.43</v>
      </c>
      <c r="M115" s="9">
        <f>ROUND(I115*D115,2)</f>
        <v>0</v>
      </c>
      <c r="N115" s="9">
        <f>ROUND(J115*D115,2)</f>
        <v>0</v>
      </c>
      <c r="O115" s="85">
        <f>L115-N115</f>
        <v>9330.43</v>
      </c>
    </row>
    <row r="116" spans="1:15" ht="26.4" x14ac:dyDescent="0.3">
      <c r="A116" s="71" t="s">
        <v>27</v>
      </c>
      <c r="B116" s="84" t="s">
        <v>462</v>
      </c>
      <c r="C116" s="73" t="s">
        <v>12</v>
      </c>
      <c r="D116" s="113">
        <v>62.259900000000002</v>
      </c>
      <c r="E116" s="78">
        <v>101.8</v>
      </c>
      <c r="F116" s="75"/>
      <c r="G116" s="75">
        <v>0</v>
      </c>
      <c r="H116" s="83"/>
      <c r="I116" s="80">
        <v>0</v>
      </c>
      <c r="J116" s="10">
        <f t="shared" ref="J116:J117" si="51">I116+G116</f>
        <v>0</v>
      </c>
      <c r="K116" s="32">
        <f t="shared" ref="K116:K117" si="52">E116-J116</f>
        <v>101.8</v>
      </c>
      <c r="L116" s="115">
        <f t="shared" ref="L116:L117" si="53">ROUND(E116*D116,2)</f>
        <v>6338.06</v>
      </c>
      <c r="M116" s="9">
        <f t="shared" ref="M116:M117" si="54">ROUND(I116*D116,2)</f>
        <v>0</v>
      </c>
      <c r="N116" s="9">
        <f t="shared" ref="N116:N117" si="55">ROUND(J116*D116,2)</f>
        <v>0</v>
      </c>
      <c r="O116" s="85">
        <f t="shared" ref="O116" si="56">L116-N116</f>
        <v>6338.06</v>
      </c>
    </row>
    <row r="117" spans="1:15" ht="26.4" x14ac:dyDescent="0.3">
      <c r="A117" s="71" t="s">
        <v>28</v>
      </c>
      <c r="B117" s="84" t="s">
        <v>120</v>
      </c>
      <c r="C117" s="73" t="s">
        <v>12</v>
      </c>
      <c r="D117" s="113">
        <v>75.5899</v>
      </c>
      <c r="E117" s="78">
        <v>65.400000000000006</v>
      </c>
      <c r="F117" s="75"/>
      <c r="G117" s="75">
        <v>0</v>
      </c>
      <c r="H117" s="83"/>
      <c r="I117" s="80"/>
      <c r="J117" s="10">
        <f t="shared" si="51"/>
        <v>0</v>
      </c>
      <c r="K117" s="32">
        <f t="shared" si="52"/>
        <v>65.400000000000006</v>
      </c>
      <c r="L117" s="115">
        <f t="shared" si="53"/>
        <v>4943.58</v>
      </c>
      <c r="M117" s="9">
        <f t="shared" si="54"/>
        <v>0</v>
      </c>
      <c r="N117" s="9">
        <f t="shared" si="55"/>
        <v>0</v>
      </c>
      <c r="O117" s="85">
        <f>L117-N117</f>
        <v>4943.58</v>
      </c>
    </row>
    <row r="118" spans="1:15" ht="26.4" x14ac:dyDescent="0.3">
      <c r="A118" s="71" t="s">
        <v>456</v>
      </c>
      <c r="B118" s="84" t="s">
        <v>463</v>
      </c>
      <c r="C118" s="73" t="s">
        <v>12</v>
      </c>
      <c r="D118" s="113">
        <v>131.07980000000001</v>
      </c>
      <c r="E118" s="78">
        <v>18.350000000000001</v>
      </c>
      <c r="F118" s="75"/>
      <c r="G118" s="80">
        <v>0</v>
      </c>
      <c r="H118" s="83"/>
      <c r="I118" s="80">
        <v>0</v>
      </c>
      <c r="J118" s="10">
        <f t="shared" ref="J118:J121" si="57">I118+G118</f>
        <v>0</v>
      </c>
      <c r="K118" s="32">
        <f>E118-J118</f>
        <v>18.350000000000001</v>
      </c>
      <c r="L118" s="115">
        <f t="shared" si="50"/>
        <v>2405.31</v>
      </c>
      <c r="M118" s="9">
        <f t="shared" ref="M118:M121" si="58">ROUND(I118*D118,2)</f>
        <v>0</v>
      </c>
      <c r="N118" s="9">
        <f>ROUND(J118*D118,2)</f>
        <v>0</v>
      </c>
      <c r="O118" s="85">
        <f t="shared" ref="O118:O120" si="59">L118-N118</f>
        <v>2405.31</v>
      </c>
    </row>
    <row r="119" spans="1:15" x14ac:dyDescent="0.3">
      <c r="A119" s="71" t="s">
        <v>457</v>
      </c>
      <c r="B119" s="84" t="s">
        <v>119</v>
      </c>
      <c r="C119" s="73" t="s">
        <v>7</v>
      </c>
      <c r="D119" s="113">
        <v>37.479990000000001</v>
      </c>
      <c r="E119" s="78">
        <v>370.39</v>
      </c>
      <c r="F119" s="75"/>
      <c r="G119" s="80">
        <v>0</v>
      </c>
      <c r="H119" s="83"/>
      <c r="I119" s="80">
        <v>0</v>
      </c>
      <c r="J119" s="10">
        <f t="shared" si="57"/>
        <v>0</v>
      </c>
      <c r="K119" s="32">
        <f>E119-J119</f>
        <v>370.39</v>
      </c>
      <c r="L119" s="115">
        <f t="shared" si="50"/>
        <v>13882.21</v>
      </c>
      <c r="M119" s="9">
        <f t="shared" si="58"/>
        <v>0</v>
      </c>
      <c r="N119" s="9">
        <f>ROUND(J119*D119,2)</f>
        <v>0</v>
      </c>
      <c r="O119" s="85">
        <f t="shared" si="59"/>
        <v>13882.21</v>
      </c>
    </row>
    <row r="120" spans="1:15" x14ac:dyDescent="0.3">
      <c r="A120" s="71" t="s">
        <v>458</v>
      </c>
      <c r="B120" s="84" t="s">
        <v>464</v>
      </c>
      <c r="C120" s="73" t="s">
        <v>12</v>
      </c>
      <c r="D120" s="113">
        <v>48.689900000000002</v>
      </c>
      <c r="E120" s="78">
        <v>125.65</v>
      </c>
      <c r="F120" s="75"/>
      <c r="G120" s="80">
        <v>0</v>
      </c>
      <c r="H120" s="83"/>
      <c r="I120" s="80"/>
      <c r="J120" s="10">
        <f t="shared" si="57"/>
        <v>0</v>
      </c>
      <c r="K120" s="32">
        <f>E120-J120</f>
        <v>125.65</v>
      </c>
      <c r="L120" s="115">
        <f t="shared" si="50"/>
        <v>6117.89</v>
      </c>
      <c r="M120" s="9">
        <f t="shared" si="58"/>
        <v>0</v>
      </c>
      <c r="N120" s="9">
        <f t="shared" ref="N120:N121" si="60">ROUND(J120*D120,2)</f>
        <v>0</v>
      </c>
      <c r="O120" s="85">
        <f t="shared" si="59"/>
        <v>6117.89</v>
      </c>
    </row>
    <row r="121" spans="1:15" x14ac:dyDescent="0.3">
      <c r="A121" s="71" t="s">
        <v>459</v>
      </c>
      <c r="B121" s="84" t="s">
        <v>465</v>
      </c>
      <c r="C121" s="73" t="s">
        <v>12</v>
      </c>
      <c r="D121" s="113">
        <v>76.260000000000005</v>
      </c>
      <c r="E121" s="78">
        <v>39</v>
      </c>
      <c r="F121" s="75"/>
      <c r="G121" s="75">
        <v>0</v>
      </c>
      <c r="H121" s="83"/>
      <c r="I121" s="80"/>
      <c r="J121" s="10">
        <f t="shared" si="57"/>
        <v>0</v>
      </c>
      <c r="K121" s="32">
        <f t="shared" ref="K121" si="61">E121-J121</f>
        <v>39</v>
      </c>
      <c r="L121" s="115">
        <f t="shared" si="50"/>
        <v>2974.14</v>
      </c>
      <c r="M121" s="9">
        <f t="shared" si="58"/>
        <v>0</v>
      </c>
      <c r="N121" s="9">
        <f t="shared" si="60"/>
        <v>0</v>
      </c>
      <c r="O121" s="85">
        <f>L121-N121</f>
        <v>2974.14</v>
      </c>
    </row>
    <row r="122" spans="1:15" x14ac:dyDescent="0.3">
      <c r="A122" s="71"/>
      <c r="B122" s="84"/>
      <c r="C122" s="73"/>
      <c r="D122" s="74"/>
      <c r="E122" s="74"/>
      <c r="F122" s="75"/>
      <c r="G122" s="75"/>
      <c r="H122" s="83"/>
      <c r="I122" s="12"/>
      <c r="J122" s="10"/>
      <c r="K122" s="32"/>
      <c r="L122" s="11">
        <f>SUM(L114:L121)</f>
        <v>75311.69</v>
      </c>
      <c r="M122" s="11">
        <f>SUM(M114:M121)</f>
        <v>0</v>
      </c>
      <c r="N122" s="11">
        <f>SUM(N114:N121)</f>
        <v>0</v>
      </c>
      <c r="O122" s="64"/>
    </row>
    <row r="123" spans="1:15" x14ac:dyDescent="0.3">
      <c r="A123" s="111" t="s">
        <v>122</v>
      </c>
      <c r="B123" s="110" t="s">
        <v>184</v>
      </c>
      <c r="C123" s="66"/>
      <c r="D123" s="67"/>
      <c r="E123" s="65"/>
      <c r="F123" s="68"/>
      <c r="G123" s="29"/>
      <c r="H123" s="30">
        <v>36.479999999999997</v>
      </c>
      <c r="I123" s="31"/>
      <c r="J123" s="32"/>
      <c r="K123" s="88"/>
      <c r="L123" s="27"/>
      <c r="M123" s="27"/>
      <c r="N123" s="27"/>
      <c r="O123" s="77">
        <f>SUM(O124)</f>
        <v>0</v>
      </c>
    </row>
    <row r="124" spans="1:15" ht="26.4" x14ac:dyDescent="0.3">
      <c r="A124" s="71" t="s">
        <v>29</v>
      </c>
      <c r="B124" s="84" t="s">
        <v>185</v>
      </c>
      <c r="C124" s="73" t="s">
        <v>7</v>
      </c>
      <c r="D124" s="112">
        <v>48.02</v>
      </c>
      <c r="E124" s="74">
        <v>268.52999999999997</v>
      </c>
      <c r="F124" s="75"/>
      <c r="G124" s="12">
        <f>268.53/2</f>
        <v>134.26499999999999</v>
      </c>
      <c r="H124" s="83"/>
      <c r="I124" s="12">
        <v>134.26499999999999</v>
      </c>
      <c r="J124" s="10">
        <f t="shared" ref="J124" si="62">I124+G124</f>
        <v>268.52999999999997</v>
      </c>
      <c r="K124" s="32">
        <f t="shared" ref="K124" si="63">E124-J124</f>
        <v>0</v>
      </c>
      <c r="L124" s="115">
        <f t="shared" ref="L124" si="64">ROUND(E124*D124,2)</f>
        <v>12894.81</v>
      </c>
      <c r="M124" s="9">
        <f t="shared" ref="M124" si="65">ROUND(I124*D124,2)</f>
        <v>6447.41</v>
      </c>
      <c r="N124" s="9">
        <f t="shared" ref="N124" si="66">ROUND(J124*D124,2)</f>
        <v>12894.81</v>
      </c>
      <c r="O124" s="85">
        <f>L124-N124</f>
        <v>0</v>
      </c>
    </row>
    <row r="125" spans="1:15" x14ac:dyDescent="0.3">
      <c r="A125" s="71"/>
      <c r="B125" s="84"/>
      <c r="C125" s="73"/>
      <c r="D125" s="74"/>
      <c r="E125" s="74"/>
      <c r="F125" s="75"/>
      <c r="G125" s="75"/>
      <c r="H125" s="83"/>
      <c r="I125" s="12"/>
      <c r="J125" s="10"/>
      <c r="K125" s="32"/>
      <c r="L125" s="11">
        <f>SUM(L124)</f>
        <v>12894.81</v>
      </c>
      <c r="M125" s="11">
        <f t="shared" ref="M125:N125" si="67">SUM(M124)</f>
        <v>6447.41</v>
      </c>
      <c r="N125" s="11">
        <f t="shared" si="67"/>
        <v>12894.81</v>
      </c>
      <c r="O125" s="64"/>
    </row>
    <row r="126" spans="1:15" x14ac:dyDescent="0.3">
      <c r="A126" s="111" t="s">
        <v>30</v>
      </c>
      <c r="B126" s="110" t="s">
        <v>466</v>
      </c>
      <c r="C126" s="66"/>
      <c r="D126" s="67"/>
      <c r="E126" s="65"/>
      <c r="F126" s="68"/>
      <c r="G126" s="29"/>
      <c r="H126" s="30">
        <v>36.479999999999997</v>
      </c>
      <c r="I126" s="31"/>
      <c r="J126" s="32"/>
      <c r="K126" s="88"/>
      <c r="L126" s="27"/>
      <c r="M126" s="27"/>
      <c r="N126" s="27"/>
      <c r="O126" s="77">
        <f>SUM(O127:O131)</f>
        <v>95003.8</v>
      </c>
    </row>
    <row r="127" spans="1:15" ht="39.6" x14ac:dyDescent="0.3">
      <c r="A127" s="71" t="s">
        <v>31</v>
      </c>
      <c r="B127" s="72" t="s">
        <v>125</v>
      </c>
      <c r="C127" s="73" t="s">
        <v>7</v>
      </c>
      <c r="D127" s="112">
        <v>5.819998</v>
      </c>
      <c r="E127" s="74">
        <v>1429.13</v>
      </c>
      <c r="F127" s="75"/>
      <c r="G127" s="95">
        <v>0</v>
      </c>
      <c r="H127" s="83"/>
      <c r="I127" s="12">
        <v>0</v>
      </c>
      <c r="J127" s="10">
        <f>SUM(G127:I127)</f>
        <v>0</v>
      </c>
      <c r="K127" s="32">
        <f t="shared" ref="K127:K131" si="68">E127-J127</f>
        <v>1429.13</v>
      </c>
      <c r="L127" s="9">
        <f t="shared" ref="L127:L131" si="69">ROUND(E127*D127,2)</f>
        <v>8317.5300000000007</v>
      </c>
      <c r="M127" s="9">
        <f t="shared" ref="M127:M131" si="70">ROUND(I127*D127,2)</f>
        <v>0</v>
      </c>
      <c r="N127" s="9">
        <f t="shared" ref="N127:N131" si="71">ROUND(J127*D127,2)</f>
        <v>0</v>
      </c>
      <c r="O127" s="82">
        <f>L127-N127</f>
        <v>8317.5300000000007</v>
      </c>
    </row>
    <row r="128" spans="1:15" ht="52.8" x14ac:dyDescent="0.3">
      <c r="A128" s="71" t="s">
        <v>32</v>
      </c>
      <c r="B128" s="72" t="s">
        <v>127</v>
      </c>
      <c r="C128" s="73" t="s">
        <v>7</v>
      </c>
      <c r="D128" s="112">
        <v>27.32</v>
      </c>
      <c r="E128" s="74">
        <v>664.89</v>
      </c>
      <c r="F128" s="75"/>
      <c r="G128" s="95">
        <v>0</v>
      </c>
      <c r="H128" s="83"/>
      <c r="I128" s="12">
        <v>0</v>
      </c>
      <c r="J128" s="10">
        <f>SUM(G128,I128)</f>
        <v>0</v>
      </c>
      <c r="K128" s="32">
        <f t="shared" si="68"/>
        <v>664.89</v>
      </c>
      <c r="L128" s="9">
        <f t="shared" si="69"/>
        <v>18164.79</v>
      </c>
      <c r="M128" s="9">
        <f t="shared" si="70"/>
        <v>0</v>
      </c>
      <c r="N128" s="9">
        <f t="shared" si="71"/>
        <v>0</v>
      </c>
      <c r="O128" s="82">
        <f>L128-N128</f>
        <v>18164.79</v>
      </c>
    </row>
    <row r="129" spans="1:15" ht="52.8" x14ac:dyDescent="0.3">
      <c r="A129" s="71" t="s">
        <v>33</v>
      </c>
      <c r="B129" s="72" t="s">
        <v>126</v>
      </c>
      <c r="C129" s="73" t="s">
        <v>7</v>
      </c>
      <c r="D129" s="112">
        <v>20.379989999999999</v>
      </c>
      <c r="E129" s="74">
        <v>865.23</v>
      </c>
      <c r="F129" s="75"/>
      <c r="G129" s="12">
        <v>0</v>
      </c>
      <c r="H129" s="24">
        <v>589.54999999999995</v>
      </c>
      <c r="I129" s="12"/>
      <c r="J129" s="10">
        <f t="shared" ref="J129:J131" si="72">SUM(G129,I129)</f>
        <v>0</v>
      </c>
      <c r="K129" s="32">
        <f t="shared" si="68"/>
        <v>865.23</v>
      </c>
      <c r="L129" s="9">
        <f t="shared" si="69"/>
        <v>17633.38</v>
      </c>
      <c r="M129" s="9">
        <f t="shared" si="70"/>
        <v>0</v>
      </c>
      <c r="N129" s="9">
        <f t="shared" si="71"/>
        <v>0</v>
      </c>
      <c r="O129" s="82">
        <f t="shared" ref="O129:O131" si="73">L129-N129</f>
        <v>17633.38</v>
      </c>
    </row>
    <row r="130" spans="1:15" ht="26.4" x14ac:dyDescent="0.3">
      <c r="A130" s="71" t="s">
        <v>34</v>
      </c>
      <c r="B130" s="72" t="s">
        <v>467</v>
      </c>
      <c r="C130" s="73" t="s">
        <v>7</v>
      </c>
      <c r="D130" s="112">
        <v>76.689989999999995</v>
      </c>
      <c r="E130" s="74">
        <v>153.37</v>
      </c>
      <c r="F130" s="75"/>
      <c r="G130" s="12">
        <v>0</v>
      </c>
      <c r="H130" s="24">
        <v>550.77</v>
      </c>
      <c r="I130" s="12">
        <v>0</v>
      </c>
      <c r="J130" s="10">
        <f t="shared" si="72"/>
        <v>0</v>
      </c>
      <c r="K130" s="32">
        <f t="shared" si="68"/>
        <v>153.37</v>
      </c>
      <c r="L130" s="9">
        <f t="shared" si="69"/>
        <v>11761.94</v>
      </c>
      <c r="M130" s="9">
        <f t="shared" si="70"/>
        <v>0</v>
      </c>
      <c r="N130" s="9">
        <f t="shared" si="71"/>
        <v>0</v>
      </c>
      <c r="O130" s="82">
        <f t="shared" si="73"/>
        <v>11761.94</v>
      </c>
    </row>
    <row r="131" spans="1:15" ht="39.6" x14ac:dyDescent="0.3">
      <c r="A131" s="71" t="s">
        <v>35</v>
      </c>
      <c r="B131" s="84" t="s">
        <v>468</v>
      </c>
      <c r="C131" s="73" t="s">
        <v>7</v>
      </c>
      <c r="D131" s="112">
        <v>76.489999999999995</v>
      </c>
      <c r="E131" s="74">
        <v>511.52</v>
      </c>
      <c r="F131" s="75"/>
      <c r="G131" s="12">
        <v>0</v>
      </c>
      <c r="H131" s="83"/>
      <c r="I131" s="12">
        <v>0</v>
      </c>
      <c r="J131" s="10">
        <f t="shared" si="72"/>
        <v>0</v>
      </c>
      <c r="K131" s="32">
        <f t="shared" si="68"/>
        <v>511.52</v>
      </c>
      <c r="L131" s="9">
        <f t="shared" si="69"/>
        <v>39126.160000000003</v>
      </c>
      <c r="M131" s="9">
        <f t="shared" si="70"/>
        <v>0</v>
      </c>
      <c r="N131" s="9">
        <f t="shared" si="71"/>
        <v>0</v>
      </c>
      <c r="O131" s="82">
        <f t="shared" si="73"/>
        <v>39126.160000000003</v>
      </c>
    </row>
    <row r="132" spans="1:15" x14ac:dyDescent="0.3">
      <c r="A132" s="71"/>
      <c r="B132" s="84"/>
      <c r="C132" s="73"/>
      <c r="D132" s="74"/>
      <c r="E132" s="74"/>
      <c r="F132" s="75"/>
      <c r="G132" s="75"/>
      <c r="H132" s="83"/>
      <c r="I132" s="12"/>
      <c r="J132" s="10"/>
      <c r="K132" s="32"/>
      <c r="L132" s="114">
        <f>SUM(L127:L131)</f>
        <v>95003.8</v>
      </c>
      <c r="M132" s="114">
        <f>SUM(M127:M131)</f>
        <v>0</v>
      </c>
      <c r="N132" s="114">
        <f>SUM(N127:N131)</f>
        <v>0</v>
      </c>
      <c r="O132" s="64"/>
    </row>
    <row r="133" spans="1:15" x14ac:dyDescent="0.3">
      <c r="A133" s="111" t="s">
        <v>36</v>
      </c>
      <c r="B133" s="110" t="s">
        <v>24</v>
      </c>
      <c r="C133" s="66"/>
      <c r="D133" s="67"/>
      <c r="E133" s="65"/>
      <c r="F133" s="68"/>
      <c r="G133" s="29"/>
      <c r="H133" s="69"/>
      <c r="I133" s="31"/>
      <c r="J133" s="32"/>
      <c r="K133" s="44"/>
      <c r="L133" s="27"/>
      <c r="M133" s="31"/>
      <c r="N133" s="68"/>
      <c r="O133" s="107">
        <f>SUM(O134:O144)</f>
        <v>94546.069999999992</v>
      </c>
    </row>
    <row r="134" spans="1:15" ht="26.4" x14ac:dyDescent="0.3">
      <c r="A134" s="71" t="s">
        <v>38</v>
      </c>
      <c r="B134" s="155" t="s">
        <v>474</v>
      </c>
      <c r="C134" s="73" t="s">
        <v>7</v>
      </c>
      <c r="D134" s="112">
        <v>42.97</v>
      </c>
      <c r="E134" s="74">
        <v>113.88</v>
      </c>
      <c r="F134" s="75"/>
      <c r="G134" s="120">
        <v>0</v>
      </c>
      <c r="H134" s="120">
        <v>25.61</v>
      </c>
      <c r="I134" s="120">
        <v>0</v>
      </c>
      <c r="J134" s="10">
        <f>I134+G134</f>
        <v>0</v>
      </c>
      <c r="K134" s="32">
        <f t="shared" ref="K134:K144" si="74">E134-J134</f>
        <v>113.88</v>
      </c>
      <c r="L134" s="9">
        <f t="shared" ref="L134:L144" si="75">ROUND(E134*D134,2)</f>
        <v>4893.42</v>
      </c>
      <c r="M134" s="9">
        <f t="shared" ref="M134:M144" si="76">ROUND(I134*D134,2)</f>
        <v>0</v>
      </c>
      <c r="N134" s="9">
        <f t="shared" ref="N134:N144" si="77">ROUND(J134*D134,2)</f>
        <v>0</v>
      </c>
      <c r="O134" s="151">
        <f t="shared" ref="O134:O144" si="78">L134-N134</f>
        <v>4893.42</v>
      </c>
    </row>
    <row r="135" spans="1:15" ht="26.4" x14ac:dyDescent="0.3">
      <c r="A135" s="71" t="s">
        <v>39</v>
      </c>
      <c r="B135" s="155" t="s">
        <v>475</v>
      </c>
      <c r="C135" s="73" t="s">
        <v>7</v>
      </c>
      <c r="D135" s="112">
        <v>44.6</v>
      </c>
      <c r="E135" s="74">
        <v>70.39</v>
      </c>
      <c r="F135" s="75"/>
      <c r="G135" s="12">
        <v>0</v>
      </c>
      <c r="H135" s="120">
        <v>50.68</v>
      </c>
      <c r="I135" s="12">
        <v>0</v>
      </c>
      <c r="J135" s="10">
        <f>I135+G135</f>
        <v>0</v>
      </c>
      <c r="K135" s="32">
        <f t="shared" si="74"/>
        <v>70.39</v>
      </c>
      <c r="L135" s="9">
        <f t="shared" si="75"/>
        <v>3139.39</v>
      </c>
      <c r="M135" s="9">
        <f t="shared" si="76"/>
        <v>0</v>
      </c>
      <c r="N135" s="9">
        <f t="shared" si="77"/>
        <v>0</v>
      </c>
      <c r="O135" s="151">
        <f t="shared" si="78"/>
        <v>3139.39</v>
      </c>
    </row>
    <row r="136" spans="1:15" x14ac:dyDescent="0.3">
      <c r="A136" s="71" t="s">
        <v>40</v>
      </c>
      <c r="B136" s="155" t="s">
        <v>476</v>
      </c>
      <c r="C136" s="73" t="s">
        <v>12</v>
      </c>
      <c r="D136" s="112">
        <v>62.889000000000003</v>
      </c>
      <c r="E136" s="74">
        <v>9.4</v>
      </c>
      <c r="F136" s="75"/>
      <c r="G136" s="12">
        <v>0</v>
      </c>
      <c r="H136" s="120">
        <v>32.590000000000003</v>
      </c>
      <c r="I136" s="12"/>
      <c r="J136" s="10">
        <f>I136+G136</f>
        <v>0</v>
      </c>
      <c r="K136" s="32">
        <f t="shared" si="74"/>
        <v>9.4</v>
      </c>
      <c r="L136" s="9">
        <f t="shared" si="75"/>
        <v>591.16</v>
      </c>
      <c r="M136" s="9">
        <f t="shared" si="76"/>
        <v>0</v>
      </c>
      <c r="N136" s="9">
        <f t="shared" si="77"/>
        <v>0</v>
      </c>
      <c r="O136" s="151">
        <f t="shared" si="78"/>
        <v>591.16</v>
      </c>
    </row>
    <row r="137" spans="1:15" ht="26.4" x14ac:dyDescent="0.3">
      <c r="A137" s="71" t="s">
        <v>41</v>
      </c>
      <c r="B137" s="155" t="s">
        <v>195</v>
      </c>
      <c r="C137" s="73" t="s">
        <v>7</v>
      </c>
      <c r="D137" s="112">
        <v>27.36</v>
      </c>
      <c r="E137" s="74">
        <v>370.39</v>
      </c>
      <c r="F137" s="75"/>
      <c r="G137" s="148"/>
      <c r="H137" s="120">
        <v>50.09</v>
      </c>
      <c r="I137" s="12"/>
      <c r="J137" s="10">
        <f>I137+G137</f>
        <v>0</v>
      </c>
      <c r="K137" s="32">
        <f t="shared" si="74"/>
        <v>370.39</v>
      </c>
      <c r="L137" s="9">
        <f t="shared" si="75"/>
        <v>10133.870000000001</v>
      </c>
      <c r="M137" s="9">
        <f t="shared" si="76"/>
        <v>0</v>
      </c>
      <c r="N137" s="9">
        <f t="shared" si="77"/>
        <v>0</v>
      </c>
      <c r="O137" s="151">
        <f t="shared" si="78"/>
        <v>10133.870000000001</v>
      </c>
    </row>
    <row r="138" spans="1:15" ht="26.4" x14ac:dyDescent="0.3">
      <c r="A138" s="71" t="s">
        <v>42</v>
      </c>
      <c r="B138" s="155" t="s">
        <v>121</v>
      </c>
      <c r="C138" s="73" t="s">
        <v>7</v>
      </c>
      <c r="D138" s="112">
        <v>62.29</v>
      </c>
      <c r="E138" s="74">
        <v>27.43</v>
      </c>
      <c r="F138" s="75"/>
      <c r="G138" s="148"/>
      <c r="H138" s="120"/>
      <c r="I138" s="12"/>
      <c r="J138" s="10">
        <f t="shared" ref="J138:J144" si="79">I138+G138</f>
        <v>0</v>
      </c>
      <c r="K138" s="32">
        <f t="shared" si="74"/>
        <v>27.43</v>
      </c>
      <c r="L138" s="9">
        <f t="shared" si="75"/>
        <v>1708.61</v>
      </c>
      <c r="M138" s="9">
        <f t="shared" si="76"/>
        <v>0</v>
      </c>
      <c r="N138" s="9">
        <f t="shared" si="77"/>
        <v>0</v>
      </c>
      <c r="O138" s="151">
        <f t="shared" si="78"/>
        <v>1708.61</v>
      </c>
    </row>
    <row r="139" spans="1:15" ht="39.6" x14ac:dyDescent="0.3">
      <c r="A139" s="71" t="s">
        <v>43</v>
      </c>
      <c r="B139" s="155" t="s">
        <v>477</v>
      </c>
      <c r="C139" s="73" t="s">
        <v>7</v>
      </c>
      <c r="D139" s="112">
        <v>61.62</v>
      </c>
      <c r="E139" s="74">
        <v>125.23</v>
      </c>
      <c r="F139" s="75"/>
      <c r="G139" s="148"/>
      <c r="H139" s="120"/>
      <c r="I139" s="12"/>
      <c r="J139" s="10">
        <f t="shared" si="79"/>
        <v>0</v>
      </c>
      <c r="K139" s="32">
        <f t="shared" si="74"/>
        <v>125.23</v>
      </c>
      <c r="L139" s="9">
        <f t="shared" si="75"/>
        <v>7716.67</v>
      </c>
      <c r="M139" s="9">
        <f t="shared" si="76"/>
        <v>0</v>
      </c>
      <c r="N139" s="9">
        <f t="shared" si="77"/>
        <v>0</v>
      </c>
      <c r="O139" s="151">
        <f t="shared" si="78"/>
        <v>7716.67</v>
      </c>
    </row>
    <row r="140" spans="1:15" ht="26.4" x14ac:dyDescent="0.3">
      <c r="A140" s="71" t="s">
        <v>469</v>
      </c>
      <c r="B140" s="155" t="s">
        <v>196</v>
      </c>
      <c r="C140" s="73" t="s">
        <v>7</v>
      </c>
      <c r="D140" s="112">
        <v>208.03</v>
      </c>
      <c r="E140" s="74">
        <v>131.75</v>
      </c>
      <c r="F140" s="75"/>
      <c r="G140" s="148"/>
      <c r="H140" s="120"/>
      <c r="I140" s="12"/>
      <c r="J140" s="10">
        <f t="shared" si="79"/>
        <v>0</v>
      </c>
      <c r="K140" s="32">
        <f t="shared" si="74"/>
        <v>131.75</v>
      </c>
      <c r="L140" s="9">
        <f t="shared" si="75"/>
        <v>27407.95</v>
      </c>
      <c r="M140" s="9">
        <f t="shared" si="76"/>
        <v>0</v>
      </c>
      <c r="N140" s="9">
        <f t="shared" si="77"/>
        <v>0</v>
      </c>
      <c r="O140" s="151">
        <f t="shared" si="78"/>
        <v>27407.95</v>
      </c>
    </row>
    <row r="141" spans="1:15" x14ac:dyDescent="0.3">
      <c r="A141" s="71" t="s">
        <v>470</v>
      </c>
      <c r="B141" s="155" t="s">
        <v>384</v>
      </c>
      <c r="C141" s="73" t="s">
        <v>7</v>
      </c>
      <c r="D141" s="112">
        <v>15.95998</v>
      </c>
      <c r="E141" s="74">
        <v>192.04</v>
      </c>
      <c r="F141" s="75"/>
      <c r="G141" s="148"/>
      <c r="H141" s="120"/>
      <c r="I141" s="12"/>
      <c r="J141" s="10">
        <f t="shared" si="79"/>
        <v>0</v>
      </c>
      <c r="K141" s="32">
        <f t="shared" si="74"/>
        <v>192.04</v>
      </c>
      <c r="L141" s="9">
        <f t="shared" si="75"/>
        <v>3064.95</v>
      </c>
      <c r="M141" s="9">
        <f t="shared" si="76"/>
        <v>0</v>
      </c>
      <c r="N141" s="9">
        <f t="shared" si="77"/>
        <v>0</v>
      </c>
      <c r="O141" s="151">
        <f t="shared" si="78"/>
        <v>3064.95</v>
      </c>
    </row>
    <row r="142" spans="1:15" x14ac:dyDescent="0.3">
      <c r="A142" s="71" t="s">
        <v>471</v>
      </c>
      <c r="B142" s="155" t="s">
        <v>478</v>
      </c>
      <c r="C142" s="73" t="s">
        <v>12</v>
      </c>
      <c r="D142" s="112">
        <v>89.99</v>
      </c>
      <c r="E142" s="74">
        <v>20.7</v>
      </c>
      <c r="F142" s="75"/>
      <c r="G142" s="148"/>
      <c r="H142" s="120"/>
      <c r="I142" s="12"/>
      <c r="J142" s="10">
        <f t="shared" si="79"/>
        <v>0</v>
      </c>
      <c r="K142" s="32">
        <f t="shared" si="74"/>
        <v>20.7</v>
      </c>
      <c r="L142" s="9">
        <f t="shared" si="75"/>
        <v>1862.79</v>
      </c>
      <c r="M142" s="9">
        <f t="shared" si="76"/>
        <v>0</v>
      </c>
      <c r="N142" s="9">
        <f t="shared" si="77"/>
        <v>0</v>
      </c>
      <c r="O142" s="151">
        <f t="shared" si="78"/>
        <v>1862.79</v>
      </c>
    </row>
    <row r="143" spans="1:15" ht="26.4" x14ac:dyDescent="0.3">
      <c r="A143" s="71" t="s">
        <v>472</v>
      </c>
      <c r="B143" s="155" t="s">
        <v>479</v>
      </c>
      <c r="C143" s="73" t="s">
        <v>7</v>
      </c>
      <c r="D143" s="112">
        <v>136.34997999999999</v>
      </c>
      <c r="E143" s="74">
        <v>245.16</v>
      </c>
      <c r="F143" s="75"/>
      <c r="G143" s="148"/>
      <c r="H143" s="120"/>
      <c r="I143" s="12"/>
      <c r="J143" s="10">
        <f t="shared" si="79"/>
        <v>0</v>
      </c>
      <c r="K143" s="32">
        <f t="shared" si="74"/>
        <v>245.16</v>
      </c>
      <c r="L143" s="9">
        <f t="shared" si="75"/>
        <v>33427.56</v>
      </c>
      <c r="M143" s="9">
        <f t="shared" si="76"/>
        <v>0</v>
      </c>
      <c r="N143" s="9">
        <f t="shared" si="77"/>
        <v>0</v>
      </c>
      <c r="O143" s="151">
        <f t="shared" si="78"/>
        <v>33427.56</v>
      </c>
    </row>
    <row r="144" spans="1:15" x14ac:dyDescent="0.3">
      <c r="A144" s="71" t="s">
        <v>473</v>
      </c>
      <c r="B144" s="155" t="s">
        <v>480</v>
      </c>
      <c r="C144" s="73" t="s">
        <v>10</v>
      </c>
      <c r="D144" s="112">
        <v>136.91800000000001</v>
      </c>
      <c r="E144" s="74">
        <v>4.38</v>
      </c>
      <c r="F144" s="75"/>
      <c r="G144" s="148"/>
      <c r="H144" s="120"/>
      <c r="I144" s="12"/>
      <c r="J144" s="10">
        <f t="shared" si="79"/>
        <v>0</v>
      </c>
      <c r="K144" s="32">
        <f t="shared" si="74"/>
        <v>4.38</v>
      </c>
      <c r="L144" s="9">
        <f t="shared" si="75"/>
        <v>599.70000000000005</v>
      </c>
      <c r="M144" s="9">
        <f t="shared" si="76"/>
        <v>0</v>
      </c>
      <c r="N144" s="9">
        <f t="shared" si="77"/>
        <v>0</v>
      </c>
      <c r="O144" s="151">
        <f t="shared" si="78"/>
        <v>599.70000000000005</v>
      </c>
    </row>
    <row r="145" spans="1:15" x14ac:dyDescent="0.3">
      <c r="A145" s="71"/>
      <c r="B145" s="72"/>
      <c r="C145" s="73"/>
      <c r="D145" s="78"/>
      <c r="E145" s="78"/>
      <c r="F145" s="75"/>
      <c r="G145" s="23"/>
      <c r="H145" s="24"/>
      <c r="I145" s="12"/>
      <c r="J145" s="10"/>
      <c r="K145" s="32"/>
      <c r="L145" s="114">
        <f>SUM(L134:L144)</f>
        <v>94546.069999999992</v>
      </c>
      <c r="M145" s="114">
        <f t="shared" ref="M145:N145" si="80">SUM(M134:M144)</f>
        <v>0</v>
      </c>
      <c r="N145" s="114">
        <f t="shared" si="80"/>
        <v>0</v>
      </c>
      <c r="O145" s="82"/>
    </row>
    <row r="146" spans="1:15" x14ac:dyDescent="0.3">
      <c r="A146" s="111" t="s">
        <v>44</v>
      </c>
      <c r="B146" s="110" t="s">
        <v>194</v>
      </c>
      <c r="C146" s="66"/>
      <c r="D146" s="67"/>
      <c r="E146" s="65"/>
      <c r="F146" s="68"/>
      <c r="G146" s="29"/>
      <c r="H146" s="30">
        <v>36.479999999999997</v>
      </c>
      <c r="I146" s="31"/>
      <c r="J146" s="32"/>
      <c r="K146" s="88"/>
      <c r="L146" s="27"/>
      <c r="M146" s="27"/>
      <c r="N146" s="27"/>
      <c r="O146" s="77">
        <f>SUM(O147:O152)</f>
        <v>43564.049999999996</v>
      </c>
    </row>
    <row r="147" spans="1:15" ht="26.4" x14ac:dyDescent="0.3">
      <c r="A147" s="71" t="s">
        <v>46</v>
      </c>
      <c r="B147" s="155" t="s">
        <v>192</v>
      </c>
      <c r="C147" s="73" t="s">
        <v>7</v>
      </c>
      <c r="D147" s="112">
        <v>3.03999</v>
      </c>
      <c r="E147" s="157">
        <v>370.39</v>
      </c>
      <c r="F147" s="147"/>
      <c r="G147" s="156">
        <v>0</v>
      </c>
      <c r="H147" s="149"/>
      <c r="I147" s="12"/>
      <c r="J147" s="10">
        <f t="shared" ref="J147:J152" si="81">SUM(G147,I147)</f>
        <v>0</v>
      </c>
      <c r="K147" s="32">
        <f t="shared" ref="K147:K152" si="82">E147-J147</f>
        <v>370.39</v>
      </c>
      <c r="L147" s="9">
        <f t="shared" ref="L147:L152" si="83">ROUND(E147*D147,2)</f>
        <v>1125.98</v>
      </c>
      <c r="M147" s="9">
        <f t="shared" ref="M147:M152" si="84">ROUND(I147*D147,2)</f>
        <v>0</v>
      </c>
      <c r="N147" s="9">
        <f t="shared" ref="N147:N152" si="85">ROUND(J147*D147,2)</f>
        <v>0</v>
      </c>
      <c r="O147" s="151">
        <f>L147-N147</f>
        <v>1125.98</v>
      </c>
    </row>
    <row r="148" spans="1:15" ht="26.4" x14ac:dyDescent="0.3">
      <c r="A148" s="71" t="s">
        <v>47</v>
      </c>
      <c r="B148" s="155" t="s">
        <v>129</v>
      </c>
      <c r="C148" s="73" t="s">
        <v>7</v>
      </c>
      <c r="D148" s="112">
        <v>2.6499899999999998</v>
      </c>
      <c r="E148" s="157">
        <v>865.23</v>
      </c>
      <c r="F148" s="147"/>
      <c r="G148" s="156">
        <v>0</v>
      </c>
      <c r="H148" s="149"/>
      <c r="I148" s="12"/>
      <c r="J148" s="10">
        <f t="shared" si="81"/>
        <v>0</v>
      </c>
      <c r="K148" s="32">
        <f t="shared" si="82"/>
        <v>865.23</v>
      </c>
      <c r="L148" s="9">
        <f t="shared" si="83"/>
        <v>2292.85</v>
      </c>
      <c r="M148" s="9">
        <f t="shared" si="84"/>
        <v>0</v>
      </c>
      <c r="N148" s="9">
        <f t="shared" si="85"/>
        <v>0</v>
      </c>
      <c r="O148" s="151">
        <f>L148-N148</f>
        <v>2292.85</v>
      </c>
    </row>
    <row r="149" spans="1:15" ht="26.4" x14ac:dyDescent="0.3">
      <c r="A149" s="71" t="s">
        <v>48</v>
      </c>
      <c r="B149" s="155" t="s">
        <v>481</v>
      </c>
      <c r="C149" s="73" t="s">
        <v>7</v>
      </c>
      <c r="D149" s="112">
        <v>26.08999</v>
      </c>
      <c r="E149" s="157">
        <v>370.39</v>
      </c>
      <c r="F149" s="147"/>
      <c r="G149" s="156">
        <v>0</v>
      </c>
      <c r="H149" s="120">
        <v>589.54999999999995</v>
      </c>
      <c r="I149" s="156">
        <v>0</v>
      </c>
      <c r="J149" s="10">
        <f t="shared" si="81"/>
        <v>0</v>
      </c>
      <c r="K149" s="32">
        <f t="shared" si="82"/>
        <v>370.39</v>
      </c>
      <c r="L149" s="9">
        <f t="shared" si="83"/>
        <v>9663.4699999999993</v>
      </c>
      <c r="M149" s="9">
        <f t="shared" si="84"/>
        <v>0</v>
      </c>
      <c r="N149" s="9">
        <f t="shared" si="85"/>
        <v>0</v>
      </c>
      <c r="O149" s="151">
        <f t="shared" ref="O149:O152" si="86">L149-N149</f>
        <v>9663.4699999999993</v>
      </c>
    </row>
    <row r="150" spans="1:15" ht="26.4" x14ac:dyDescent="0.3">
      <c r="A150" s="71" t="s">
        <v>49</v>
      </c>
      <c r="B150" s="155" t="s">
        <v>128</v>
      </c>
      <c r="C150" s="73" t="s">
        <v>7</v>
      </c>
      <c r="D150" s="112">
        <v>15.1</v>
      </c>
      <c r="E150" s="157">
        <v>865.23</v>
      </c>
      <c r="F150" s="147"/>
      <c r="G150" s="12">
        <v>0</v>
      </c>
      <c r="H150" s="120">
        <v>550.77</v>
      </c>
      <c r="I150" s="12"/>
      <c r="J150" s="10">
        <f t="shared" si="81"/>
        <v>0</v>
      </c>
      <c r="K150" s="32">
        <f t="shared" si="82"/>
        <v>865.23</v>
      </c>
      <c r="L150" s="9">
        <f t="shared" si="83"/>
        <v>13064.97</v>
      </c>
      <c r="M150" s="9">
        <f t="shared" si="84"/>
        <v>0</v>
      </c>
      <c r="N150" s="9">
        <f t="shared" si="85"/>
        <v>0</v>
      </c>
      <c r="O150" s="151">
        <f t="shared" si="86"/>
        <v>13064.97</v>
      </c>
    </row>
    <row r="151" spans="1:15" ht="26.4" x14ac:dyDescent="0.3">
      <c r="A151" s="71" t="s">
        <v>50</v>
      </c>
      <c r="B151" s="155" t="s">
        <v>130</v>
      </c>
      <c r="C151" s="73" t="s">
        <v>7</v>
      </c>
      <c r="D151" s="112">
        <v>13.58</v>
      </c>
      <c r="E151" s="157">
        <v>865.23</v>
      </c>
      <c r="F151" s="147"/>
      <c r="G151" s="12">
        <v>0</v>
      </c>
      <c r="H151" s="149"/>
      <c r="I151" s="12"/>
      <c r="J151" s="10">
        <f t="shared" si="81"/>
        <v>0</v>
      </c>
      <c r="K151" s="32">
        <f t="shared" si="82"/>
        <v>865.23</v>
      </c>
      <c r="L151" s="9">
        <f t="shared" si="83"/>
        <v>11749.82</v>
      </c>
      <c r="M151" s="9">
        <f t="shared" si="84"/>
        <v>0</v>
      </c>
      <c r="N151" s="9">
        <f t="shared" si="85"/>
        <v>0</v>
      </c>
      <c r="O151" s="151">
        <f t="shared" si="86"/>
        <v>11749.82</v>
      </c>
    </row>
    <row r="152" spans="1:15" ht="26.4" x14ac:dyDescent="0.3">
      <c r="A152" s="71" t="s">
        <v>51</v>
      </c>
      <c r="B152" s="155" t="s">
        <v>193</v>
      </c>
      <c r="C152" s="73" t="s">
        <v>7</v>
      </c>
      <c r="D152" s="112">
        <v>15.299989999999999</v>
      </c>
      <c r="E152" s="157">
        <v>370.39</v>
      </c>
      <c r="F152" s="147"/>
      <c r="G152" s="12">
        <v>0</v>
      </c>
      <c r="H152" s="149"/>
      <c r="I152" s="12"/>
      <c r="J152" s="10">
        <f t="shared" si="81"/>
        <v>0</v>
      </c>
      <c r="K152" s="32">
        <f t="shared" si="82"/>
        <v>370.39</v>
      </c>
      <c r="L152" s="9">
        <f t="shared" si="83"/>
        <v>5666.96</v>
      </c>
      <c r="M152" s="9">
        <f t="shared" si="84"/>
        <v>0</v>
      </c>
      <c r="N152" s="9">
        <f t="shared" si="85"/>
        <v>0</v>
      </c>
      <c r="O152" s="151">
        <f t="shared" si="86"/>
        <v>5666.96</v>
      </c>
    </row>
    <row r="153" spans="1:15" x14ac:dyDescent="0.3">
      <c r="A153" s="71"/>
      <c r="B153" s="84"/>
      <c r="C153" s="73"/>
      <c r="D153" s="74"/>
      <c r="E153" s="74"/>
      <c r="F153" s="75"/>
      <c r="G153" s="75"/>
      <c r="H153" s="83"/>
      <c r="I153" s="12"/>
      <c r="J153" s="10"/>
      <c r="K153" s="32"/>
      <c r="L153" s="114">
        <f>SUM(L147:L152)</f>
        <v>43564.049999999996</v>
      </c>
      <c r="M153" s="114">
        <f t="shared" ref="M153:N153" si="87">SUM(M147:M152)</f>
        <v>0</v>
      </c>
      <c r="N153" s="114">
        <f t="shared" si="87"/>
        <v>0</v>
      </c>
      <c r="O153" s="64"/>
    </row>
    <row r="154" spans="1:15" s="13" customFormat="1" x14ac:dyDescent="0.3">
      <c r="A154" s="111" t="s">
        <v>52</v>
      </c>
      <c r="B154" s="110" t="s">
        <v>45</v>
      </c>
      <c r="C154" s="66"/>
      <c r="D154" s="67"/>
      <c r="E154" s="65"/>
      <c r="F154" s="68"/>
      <c r="G154" s="29"/>
      <c r="H154" s="30">
        <v>36.479999999999997</v>
      </c>
      <c r="I154" s="31"/>
      <c r="J154" s="32"/>
      <c r="K154" s="88"/>
      <c r="L154" s="27"/>
      <c r="M154" s="27"/>
      <c r="N154" s="27"/>
      <c r="O154" s="77">
        <f>SUM(O155,O169,O197)</f>
        <v>19218.87</v>
      </c>
    </row>
    <row r="155" spans="1:15" s="13" customFormat="1" x14ac:dyDescent="0.3">
      <c r="A155" s="89" t="s">
        <v>53</v>
      </c>
      <c r="B155" s="90" t="s">
        <v>482</v>
      </c>
      <c r="C155" s="91"/>
      <c r="D155" s="92"/>
      <c r="E155" s="92"/>
      <c r="F155" s="93"/>
      <c r="G155" s="36"/>
      <c r="H155" s="37">
        <v>42.63</v>
      </c>
      <c r="I155" s="33"/>
      <c r="J155" s="34"/>
      <c r="K155" s="34"/>
      <c r="L155" s="35">
        <f>SUM(L156:L167)</f>
        <v>10095.549999999999</v>
      </c>
      <c r="M155" s="35">
        <f t="shared" ref="M155:O155" si="88">SUM(M156:M167)</f>
        <v>0</v>
      </c>
      <c r="N155" s="35">
        <f t="shared" si="88"/>
        <v>0</v>
      </c>
      <c r="O155" s="35">
        <f t="shared" si="88"/>
        <v>10095.549999999999</v>
      </c>
    </row>
    <row r="156" spans="1:15" ht="26.4" x14ac:dyDescent="0.3">
      <c r="A156" s="71" t="s">
        <v>197</v>
      </c>
      <c r="B156" s="155" t="s">
        <v>483</v>
      </c>
      <c r="C156" s="73" t="s">
        <v>77</v>
      </c>
      <c r="D156" s="112">
        <v>110.88</v>
      </c>
      <c r="E156" s="74">
        <v>1</v>
      </c>
      <c r="F156" s="75"/>
      <c r="G156" s="12">
        <v>0</v>
      </c>
      <c r="H156" s="24">
        <v>19.41</v>
      </c>
      <c r="I156" s="12"/>
      <c r="J156" s="10">
        <f>I156+G156</f>
        <v>0</v>
      </c>
      <c r="K156" s="32">
        <f t="shared" ref="K156" si="89">E156-J156</f>
        <v>1</v>
      </c>
      <c r="L156" s="9">
        <f t="shared" ref="L156:L162" si="90">ROUND(E156*D156,2)</f>
        <v>110.88</v>
      </c>
      <c r="M156" s="9">
        <f t="shared" ref="M156:M162" si="91">ROUND(I156*D156,2)</f>
        <v>0</v>
      </c>
      <c r="N156" s="9">
        <f t="shared" ref="N156:N162" si="92">ROUND(J156*D156,2)</f>
        <v>0</v>
      </c>
      <c r="O156" s="82">
        <f t="shared" ref="O156:O200" si="93">L156-N156</f>
        <v>110.88</v>
      </c>
    </row>
    <row r="157" spans="1:15" ht="26.4" x14ac:dyDescent="0.3">
      <c r="A157" s="71" t="s">
        <v>198</v>
      </c>
      <c r="B157" s="155" t="s">
        <v>484</v>
      </c>
      <c r="C157" s="73" t="s">
        <v>77</v>
      </c>
      <c r="D157" s="112">
        <v>20.059999999999999</v>
      </c>
      <c r="E157" s="74">
        <v>1</v>
      </c>
      <c r="F157" s="75"/>
      <c r="G157" s="12">
        <v>0</v>
      </c>
      <c r="H157" s="24">
        <v>17.43</v>
      </c>
      <c r="I157" s="12"/>
      <c r="J157" s="10">
        <f t="shared" ref="J157:J167" si="94">I157+G157</f>
        <v>0</v>
      </c>
      <c r="K157" s="32">
        <f t="shared" ref="K157:K165" si="95">E157-J157</f>
        <v>1</v>
      </c>
      <c r="L157" s="9">
        <f t="shared" si="90"/>
        <v>20.059999999999999</v>
      </c>
      <c r="M157" s="9">
        <f t="shared" si="91"/>
        <v>0</v>
      </c>
      <c r="N157" s="9">
        <f t="shared" si="92"/>
        <v>0</v>
      </c>
      <c r="O157" s="82">
        <f t="shared" si="93"/>
        <v>20.059999999999999</v>
      </c>
    </row>
    <row r="158" spans="1:15" x14ac:dyDescent="0.3">
      <c r="A158" s="167" t="s">
        <v>199</v>
      </c>
      <c r="B158" s="175" t="s">
        <v>239</v>
      </c>
      <c r="C158" s="168" t="s">
        <v>77</v>
      </c>
      <c r="D158" s="169">
        <v>2.4300000000000002</v>
      </c>
      <c r="E158" s="170">
        <v>2</v>
      </c>
      <c r="F158" s="176"/>
      <c r="G158" s="171">
        <v>0</v>
      </c>
      <c r="H158" s="177">
        <v>28.65</v>
      </c>
      <c r="I158" s="171"/>
      <c r="J158" s="172">
        <f t="shared" si="94"/>
        <v>0</v>
      </c>
      <c r="K158" s="32">
        <f t="shared" si="95"/>
        <v>2</v>
      </c>
      <c r="L158" s="178">
        <f t="shared" si="90"/>
        <v>4.8600000000000003</v>
      </c>
      <c r="M158" s="178">
        <f t="shared" si="91"/>
        <v>0</v>
      </c>
      <c r="N158" s="178">
        <f t="shared" si="92"/>
        <v>0</v>
      </c>
      <c r="O158" s="82">
        <f t="shared" si="93"/>
        <v>4.8600000000000003</v>
      </c>
    </row>
    <row r="159" spans="1:15" ht="26.4" x14ac:dyDescent="0.3">
      <c r="A159" s="71" t="s">
        <v>200</v>
      </c>
      <c r="B159" s="155" t="s">
        <v>485</v>
      </c>
      <c r="C159" s="73" t="s">
        <v>77</v>
      </c>
      <c r="D159" s="112">
        <v>9.32</v>
      </c>
      <c r="E159" s="74">
        <v>14</v>
      </c>
      <c r="F159" s="75"/>
      <c r="G159" s="12">
        <v>0</v>
      </c>
      <c r="H159" s="24">
        <v>45.38</v>
      </c>
      <c r="I159" s="12"/>
      <c r="J159" s="10">
        <f t="shared" si="94"/>
        <v>0</v>
      </c>
      <c r="K159" s="32">
        <f t="shared" si="95"/>
        <v>14</v>
      </c>
      <c r="L159" s="9">
        <f t="shared" si="90"/>
        <v>130.47999999999999</v>
      </c>
      <c r="M159" s="9">
        <f t="shared" si="91"/>
        <v>0</v>
      </c>
      <c r="N159" s="9">
        <f t="shared" si="92"/>
        <v>0</v>
      </c>
      <c r="O159" s="82">
        <f t="shared" si="93"/>
        <v>130.47999999999999</v>
      </c>
    </row>
    <row r="160" spans="1:15" ht="26.4" x14ac:dyDescent="0.3">
      <c r="A160" s="71" t="s">
        <v>201</v>
      </c>
      <c r="B160" s="155" t="s">
        <v>486</v>
      </c>
      <c r="C160" s="73" t="s">
        <v>77</v>
      </c>
      <c r="D160" s="112">
        <v>7.79</v>
      </c>
      <c r="E160" s="74">
        <v>2</v>
      </c>
      <c r="F160" s="75"/>
      <c r="G160" s="12">
        <v>0</v>
      </c>
      <c r="H160" s="83"/>
      <c r="I160" s="12"/>
      <c r="J160" s="10">
        <f t="shared" si="94"/>
        <v>0</v>
      </c>
      <c r="K160" s="32">
        <f t="shared" si="95"/>
        <v>2</v>
      </c>
      <c r="L160" s="9">
        <f t="shared" si="90"/>
        <v>15.58</v>
      </c>
      <c r="M160" s="9">
        <f t="shared" si="91"/>
        <v>0</v>
      </c>
      <c r="N160" s="9">
        <f t="shared" si="92"/>
        <v>0</v>
      </c>
      <c r="O160" s="82">
        <f t="shared" si="93"/>
        <v>15.58</v>
      </c>
    </row>
    <row r="161" spans="1:15" ht="26.4" x14ac:dyDescent="0.3">
      <c r="A161" s="71" t="s">
        <v>202</v>
      </c>
      <c r="B161" s="155" t="s">
        <v>210</v>
      </c>
      <c r="C161" s="73" t="s">
        <v>77</v>
      </c>
      <c r="D161" s="112">
        <v>4.5</v>
      </c>
      <c r="E161" s="74">
        <v>2</v>
      </c>
      <c r="F161" s="75"/>
      <c r="G161" s="12">
        <v>0</v>
      </c>
      <c r="H161" s="83"/>
      <c r="I161" s="12"/>
      <c r="J161" s="10">
        <f t="shared" si="94"/>
        <v>0</v>
      </c>
      <c r="K161" s="32">
        <f t="shared" si="95"/>
        <v>2</v>
      </c>
      <c r="L161" s="9">
        <f t="shared" si="90"/>
        <v>9</v>
      </c>
      <c r="M161" s="9">
        <f t="shared" si="91"/>
        <v>0</v>
      </c>
      <c r="N161" s="9">
        <f t="shared" si="92"/>
        <v>0</v>
      </c>
      <c r="O161" s="82">
        <f t="shared" si="93"/>
        <v>9</v>
      </c>
    </row>
    <row r="162" spans="1:15" x14ac:dyDescent="0.3">
      <c r="A162" s="71" t="s">
        <v>203</v>
      </c>
      <c r="B162" s="155" t="s">
        <v>487</v>
      </c>
      <c r="C162" s="73" t="s">
        <v>77</v>
      </c>
      <c r="D162" s="112">
        <v>11.06</v>
      </c>
      <c r="E162" s="74">
        <v>1</v>
      </c>
      <c r="F162" s="75"/>
      <c r="G162" s="12">
        <v>0</v>
      </c>
      <c r="H162" s="24">
        <v>16.16</v>
      </c>
      <c r="I162" s="12"/>
      <c r="J162" s="10">
        <f t="shared" si="94"/>
        <v>0</v>
      </c>
      <c r="K162" s="32">
        <f t="shared" si="95"/>
        <v>1</v>
      </c>
      <c r="L162" s="9">
        <f t="shared" si="90"/>
        <v>11.06</v>
      </c>
      <c r="M162" s="9">
        <f t="shared" si="91"/>
        <v>0</v>
      </c>
      <c r="N162" s="9">
        <f t="shared" si="92"/>
        <v>0</v>
      </c>
      <c r="O162" s="82">
        <f t="shared" si="93"/>
        <v>11.06</v>
      </c>
    </row>
    <row r="163" spans="1:15" ht="26.4" x14ac:dyDescent="0.3">
      <c r="A163" s="71" t="s">
        <v>204</v>
      </c>
      <c r="B163" s="155" t="s">
        <v>211</v>
      </c>
      <c r="C163" s="73" t="s">
        <v>12</v>
      </c>
      <c r="D163" s="112">
        <v>8.39</v>
      </c>
      <c r="E163" s="74">
        <v>41.78</v>
      </c>
      <c r="F163" s="75"/>
      <c r="G163" s="12">
        <v>0</v>
      </c>
      <c r="H163" s="24"/>
      <c r="I163" s="12"/>
      <c r="J163" s="10">
        <f t="shared" si="94"/>
        <v>0</v>
      </c>
      <c r="K163" s="32">
        <f t="shared" si="95"/>
        <v>41.78</v>
      </c>
      <c r="L163" s="9">
        <f t="shared" ref="L163:L200" si="96">ROUND(E163*D163,2)</f>
        <v>350.53</v>
      </c>
      <c r="M163" s="9">
        <f t="shared" ref="M163:M200" si="97">ROUND(I163*D163,2)</f>
        <v>0</v>
      </c>
      <c r="N163" s="9">
        <f t="shared" ref="N163:N200" si="98">ROUND(J163*D163,2)</f>
        <v>0</v>
      </c>
      <c r="O163" s="82">
        <f t="shared" si="93"/>
        <v>350.53</v>
      </c>
    </row>
    <row r="164" spans="1:15" ht="26.4" x14ac:dyDescent="0.3">
      <c r="A164" s="71" t="s">
        <v>205</v>
      </c>
      <c r="B164" s="155" t="s">
        <v>488</v>
      </c>
      <c r="C164" s="73" t="s">
        <v>12</v>
      </c>
      <c r="D164" s="112">
        <v>6.49</v>
      </c>
      <c r="E164" s="74">
        <v>1.86</v>
      </c>
      <c r="F164" s="75"/>
      <c r="G164" s="12">
        <v>0</v>
      </c>
      <c r="H164" s="24"/>
      <c r="I164" s="12"/>
      <c r="J164" s="10">
        <f t="shared" si="94"/>
        <v>0</v>
      </c>
      <c r="K164" s="32">
        <f t="shared" si="95"/>
        <v>1.86</v>
      </c>
      <c r="L164" s="9">
        <f t="shared" si="96"/>
        <v>12.07</v>
      </c>
      <c r="M164" s="9">
        <f t="shared" si="97"/>
        <v>0</v>
      </c>
      <c r="N164" s="9">
        <f t="shared" si="98"/>
        <v>0</v>
      </c>
      <c r="O164" s="82">
        <f t="shared" si="93"/>
        <v>12.07</v>
      </c>
    </row>
    <row r="165" spans="1:15" ht="26.4" x14ac:dyDescent="0.3">
      <c r="A165" s="71" t="s">
        <v>206</v>
      </c>
      <c r="B165" s="155" t="s">
        <v>489</v>
      </c>
      <c r="C165" s="73" t="s">
        <v>12</v>
      </c>
      <c r="D165" s="112">
        <v>13.99</v>
      </c>
      <c r="E165" s="74">
        <v>0.2</v>
      </c>
      <c r="F165" s="75"/>
      <c r="G165" s="12">
        <v>0</v>
      </c>
      <c r="H165" s="24"/>
      <c r="I165" s="12"/>
      <c r="J165" s="10">
        <f t="shared" si="94"/>
        <v>0</v>
      </c>
      <c r="K165" s="32">
        <f t="shared" si="95"/>
        <v>0.2</v>
      </c>
      <c r="L165" s="9">
        <v>2.79</v>
      </c>
      <c r="M165" s="9">
        <f t="shared" si="97"/>
        <v>0</v>
      </c>
      <c r="N165" s="9">
        <f t="shared" si="98"/>
        <v>0</v>
      </c>
      <c r="O165" s="82">
        <f t="shared" si="93"/>
        <v>2.79</v>
      </c>
    </row>
    <row r="166" spans="1:15" ht="26.4" x14ac:dyDescent="0.3">
      <c r="A166" s="71" t="s">
        <v>207</v>
      </c>
      <c r="B166" s="155" t="s">
        <v>490</v>
      </c>
      <c r="C166" s="73" t="s">
        <v>77</v>
      </c>
      <c r="D166" s="112">
        <v>3359.16</v>
      </c>
      <c r="E166" s="74">
        <v>1</v>
      </c>
      <c r="F166" s="75"/>
      <c r="G166" s="12">
        <v>0</v>
      </c>
      <c r="H166" s="24"/>
      <c r="I166" s="12"/>
      <c r="J166" s="10">
        <f t="shared" si="94"/>
        <v>0</v>
      </c>
      <c r="K166" s="118">
        <f t="shared" ref="K166:K195" si="99">E166-J166</f>
        <v>1</v>
      </c>
      <c r="L166" s="9">
        <f t="shared" si="96"/>
        <v>3359.16</v>
      </c>
      <c r="M166" s="9">
        <f t="shared" si="97"/>
        <v>0</v>
      </c>
      <c r="N166" s="9">
        <f t="shared" si="98"/>
        <v>0</v>
      </c>
      <c r="O166" s="82">
        <f t="shared" si="93"/>
        <v>3359.16</v>
      </c>
    </row>
    <row r="167" spans="1:15" x14ac:dyDescent="0.3">
      <c r="A167" s="167" t="s">
        <v>208</v>
      </c>
      <c r="B167" s="175" t="s">
        <v>491</v>
      </c>
      <c r="C167" s="168" t="s">
        <v>77</v>
      </c>
      <c r="D167" s="169">
        <v>6069.08</v>
      </c>
      <c r="E167" s="170">
        <v>1</v>
      </c>
      <c r="F167" s="176"/>
      <c r="G167" s="171">
        <v>0</v>
      </c>
      <c r="H167" s="177"/>
      <c r="I167" s="171"/>
      <c r="J167" s="172">
        <f t="shared" si="94"/>
        <v>0</v>
      </c>
      <c r="K167" s="118">
        <f t="shared" si="99"/>
        <v>1</v>
      </c>
      <c r="L167" s="178">
        <f t="shared" si="96"/>
        <v>6069.08</v>
      </c>
      <c r="M167" s="178">
        <f t="shared" si="97"/>
        <v>0</v>
      </c>
      <c r="N167" s="178">
        <f t="shared" si="98"/>
        <v>0</v>
      </c>
      <c r="O167" s="82">
        <f t="shared" si="93"/>
        <v>6069.08</v>
      </c>
    </row>
    <row r="168" spans="1:15" x14ac:dyDescent="0.3">
      <c r="A168" s="71"/>
      <c r="B168" s="72"/>
      <c r="C168" s="73"/>
      <c r="D168" s="112"/>
      <c r="E168" s="74"/>
      <c r="F168" s="75"/>
      <c r="G168" s="23"/>
      <c r="H168" s="24"/>
      <c r="I168" s="12"/>
      <c r="J168" s="10"/>
      <c r="K168" s="116"/>
      <c r="L168" s="9"/>
      <c r="M168" s="9"/>
      <c r="N168" s="9"/>
      <c r="O168" s="82"/>
    </row>
    <row r="169" spans="1:15" x14ac:dyDescent="0.3">
      <c r="A169" s="89" t="s">
        <v>146</v>
      </c>
      <c r="B169" s="90" t="s">
        <v>45</v>
      </c>
      <c r="C169" s="91"/>
      <c r="D169" s="92"/>
      <c r="E169" s="92"/>
      <c r="F169" s="93"/>
      <c r="G169" s="36"/>
      <c r="H169" s="37">
        <v>42.63</v>
      </c>
      <c r="I169" s="33"/>
      <c r="J169" s="34" t="s">
        <v>212</v>
      </c>
      <c r="K169" s="34"/>
      <c r="L169" s="35">
        <f>SUM(L170:L195)</f>
        <v>5338.66</v>
      </c>
      <c r="M169" s="35">
        <f t="shared" ref="M169:O169" si="100">SUM(M170:M195)</f>
        <v>0</v>
      </c>
      <c r="N169" s="35">
        <f t="shared" si="100"/>
        <v>0</v>
      </c>
      <c r="O169" s="35">
        <f t="shared" si="100"/>
        <v>5338.66</v>
      </c>
    </row>
    <row r="170" spans="1:15" x14ac:dyDescent="0.3">
      <c r="A170" s="167" t="s">
        <v>209</v>
      </c>
      <c r="B170" s="175" t="s">
        <v>244</v>
      </c>
      <c r="C170" s="168" t="s">
        <v>77</v>
      </c>
      <c r="D170" s="169">
        <v>4.66</v>
      </c>
      <c r="E170" s="170">
        <v>9</v>
      </c>
      <c r="F170" s="176"/>
      <c r="G170" s="171">
        <v>0</v>
      </c>
      <c r="H170" s="177"/>
      <c r="I170" s="171"/>
      <c r="J170" s="172">
        <f>SUM(G170,I170)</f>
        <v>0</v>
      </c>
      <c r="K170" s="127">
        <f t="shared" si="99"/>
        <v>9</v>
      </c>
      <c r="L170" s="178">
        <f t="shared" si="96"/>
        <v>41.94</v>
      </c>
      <c r="M170" s="178">
        <f t="shared" si="97"/>
        <v>0</v>
      </c>
      <c r="N170" s="178">
        <f t="shared" si="98"/>
        <v>0</v>
      </c>
      <c r="O170" s="82">
        <f t="shared" si="93"/>
        <v>41.94</v>
      </c>
    </row>
    <row r="171" spans="1:15" x14ac:dyDescent="0.3">
      <c r="A171" s="167" t="s">
        <v>213</v>
      </c>
      <c r="B171" s="175" t="s">
        <v>243</v>
      </c>
      <c r="C171" s="168" t="s">
        <v>77</v>
      </c>
      <c r="D171" s="169">
        <v>4.26</v>
      </c>
      <c r="E171" s="170">
        <v>13</v>
      </c>
      <c r="F171" s="176"/>
      <c r="G171" s="171">
        <v>0</v>
      </c>
      <c r="H171" s="177"/>
      <c r="I171" s="171"/>
      <c r="J171" s="172">
        <f t="shared" ref="J171:J195" si="101">SUM(G171,I171)</f>
        <v>0</v>
      </c>
      <c r="K171" s="127">
        <f t="shared" si="99"/>
        <v>13</v>
      </c>
      <c r="L171" s="178">
        <f t="shared" si="96"/>
        <v>55.38</v>
      </c>
      <c r="M171" s="178">
        <f t="shared" si="97"/>
        <v>0</v>
      </c>
      <c r="N171" s="178">
        <f t="shared" si="98"/>
        <v>0</v>
      </c>
      <c r="O171" s="82">
        <f t="shared" si="93"/>
        <v>55.38</v>
      </c>
    </row>
    <row r="172" spans="1:15" x14ac:dyDescent="0.3">
      <c r="A172" s="167" t="s">
        <v>214</v>
      </c>
      <c r="B172" s="175" t="s">
        <v>492</v>
      </c>
      <c r="C172" s="168" t="s">
        <v>77</v>
      </c>
      <c r="D172" s="169">
        <v>41.51</v>
      </c>
      <c r="E172" s="170">
        <v>9</v>
      </c>
      <c r="F172" s="176"/>
      <c r="G172" s="171">
        <v>0</v>
      </c>
      <c r="H172" s="177"/>
      <c r="I172" s="171"/>
      <c r="J172" s="172">
        <f t="shared" si="101"/>
        <v>0</v>
      </c>
      <c r="K172" s="127">
        <f t="shared" si="99"/>
        <v>9</v>
      </c>
      <c r="L172" s="178">
        <f t="shared" si="96"/>
        <v>373.59</v>
      </c>
      <c r="M172" s="178">
        <f t="shared" si="97"/>
        <v>0</v>
      </c>
      <c r="N172" s="178">
        <f t="shared" si="98"/>
        <v>0</v>
      </c>
      <c r="O172" s="82">
        <f t="shared" si="93"/>
        <v>373.59</v>
      </c>
    </row>
    <row r="173" spans="1:15" x14ac:dyDescent="0.3">
      <c r="A173" s="71" t="s">
        <v>215</v>
      </c>
      <c r="B173" s="155" t="s">
        <v>493</v>
      </c>
      <c r="C173" s="73" t="s">
        <v>77</v>
      </c>
      <c r="D173" s="112">
        <v>9.32</v>
      </c>
      <c r="E173" s="74">
        <v>9</v>
      </c>
      <c r="F173" s="75"/>
      <c r="G173" s="12">
        <v>0</v>
      </c>
      <c r="H173" s="24"/>
      <c r="I173" s="12"/>
      <c r="J173" s="10">
        <f t="shared" si="101"/>
        <v>0</v>
      </c>
      <c r="K173" s="127">
        <f t="shared" si="99"/>
        <v>9</v>
      </c>
      <c r="L173" s="9">
        <f t="shared" si="96"/>
        <v>83.88</v>
      </c>
      <c r="M173" s="9">
        <f t="shared" si="97"/>
        <v>0</v>
      </c>
      <c r="N173" s="9">
        <f t="shared" si="98"/>
        <v>0</v>
      </c>
      <c r="O173" s="82">
        <f t="shared" si="93"/>
        <v>83.88</v>
      </c>
    </row>
    <row r="174" spans="1:15" ht="26.4" x14ac:dyDescent="0.3">
      <c r="A174" s="71" t="s">
        <v>216</v>
      </c>
      <c r="B174" s="155" t="s">
        <v>494</v>
      </c>
      <c r="C174" s="73" t="s">
        <v>77</v>
      </c>
      <c r="D174" s="112">
        <v>4.87</v>
      </c>
      <c r="E174" s="74">
        <v>6</v>
      </c>
      <c r="F174" s="75"/>
      <c r="G174" s="12">
        <v>0</v>
      </c>
      <c r="H174" s="24"/>
      <c r="I174" s="12"/>
      <c r="J174" s="10">
        <f t="shared" si="101"/>
        <v>0</v>
      </c>
      <c r="K174" s="127">
        <f t="shared" si="99"/>
        <v>6</v>
      </c>
      <c r="L174" s="9">
        <f t="shared" si="96"/>
        <v>29.22</v>
      </c>
      <c r="M174" s="9">
        <f t="shared" si="97"/>
        <v>0</v>
      </c>
      <c r="N174" s="9">
        <f t="shared" si="98"/>
        <v>0</v>
      </c>
      <c r="O174" s="82">
        <f t="shared" si="93"/>
        <v>29.22</v>
      </c>
    </row>
    <row r="175" spans="1:15" ht="39.6" x14ac:dyDescent="0.3">
      <c r="A175" s="71" t="s">
        <v>217</v>
      </c>
      <c r="B175" s="155" t="s">
        <v>495</v>
      </c>
      <c r="C175" s="73" t="s">
        <v>77</v>
      </c>
      <c r="D175" s="112">
        <v>3.75</v>
      </c>
      <c r="E175" s="74">
        <v>60</v>
      </c>
      <c r="F175" s="75"/>
      <c r="G175" s="12">
        <v>0</v>
      </c>
      <c r="H175" s="24"/>
      <c r="I175" s="12"/>
      <c r="J175" s="10">
        <f t="shared" si="101"/>
        <v>0</v>
      </c>
      <c r="K175" s="127">
        <f t="shared" si="99"/>
        <v>60</v>
      </c>
      <c r="L175" s="9">
        <f t="shared" si="96"/>
        <v>225</v>
      </c>
      <c r="M175" s="9">
        <f t="shared" si="97"/>
        <v>0</v>
      </c>
      <c r="N175" s="9">
        <f t="shared" si="98"/>
        <v>0</v>
      </c>
      <c r="O175" s="82">
        <f t="shared" si="93"/>
        <v>225</v>
      </c>
    </row>
    <row r="176" spans="1:15" ht="39.6" x14ac:dyDescent="0.3">
      <c r="A176" s="71" t="s">
        <v>218</v>
      </c>
      <c r="B176" s="155" t="s">
        <v>496</v>
      </c>
      <c r="C176" s="73" t="s">
        <v>77</v>
      </c>
      <c r="D176" s="112">
        <v>11.77</v>
      </c>
      <c r="E176" s="74">
        <v>2</v>
      </c>
      <c r="F176" s="75"/>
      <c r="G176" s="12">
        <v>0</v>
      </c>
      <c r="H176" s="24"/>
      <c r="I176" s="12"/>
      <c r="J176" s="10">
        <f t="shared" si="101"/>
        <v>0</v>
      </c>
      <c r="K176" s="127">
        <f t="shared" si="99"/>
        <v>2</v>
      </c>
      <c r="L176" s="9">
        <f t="shared" si="96"/>
        <v>23.54</v>
      </c>
      <c r="M176" s="9">
        <f t="shared" si="97"/>
        <v>0</v>
      </c>
      <c r="N176" s="9">
        <f t="shared" si="98"/>
        <v>0</v>
      </c>
      <c r="O176" s="82">
        <f t="shared" si="93"/>
        <v>23.54</v>
      </c>
    </row>
    <row r="177" spans="1:15" ht="26.4" x14ac:dyDescent="0.3">
      <c r="A177" s="167" t="s">
        <v>219</v>
      </c>
      <c r="B177" s="175" t="s">
        <v>497</v>
      </c>
      <c r="C177" s="168" t="s">
        <v>77</v>
      </c>
      <c r="D177" s="169">
        <v>7.91</v>
      </c>
      <c r="E177" s="170">
        <v>1</v>
      </c>
      <c r="F177" s="176"/>
      <c r="G177" s="171">
        <v>0</v>
      </c>
      <c r="H177" s="177"/>
      <c r="I177" s="171"/>
      <c r="J177" s="172">
        <f t="shared" si="101"/>
        <v>0</v>
      </c>
      <c r="K177" s="127">
        <f t="shared" si="99"/>
        <v>1</v>
      </c>
      <c r="L177" s="178">
        <f t="shared" si="96"/>
        <v>7.91</v>
      </c>
      <c r="M177" s="178">
        <f t="shared" si="97"/>
        <v>0</v>
      </c>
      <c r="N177" s="178">
        <f t="shared" si="98"/>
        <v>0</v>
      </c>
      <c r="O177" s="82">
        <f t="shared" si="93"/>
        <v>7.91</v>
      </c>
    </row>
    <row r="178" spans="1:15" ht="26.4" x14ac:dyDescent="0.3">
      <c r="A178" s="71" t="s">
        <v>220</v>
      </c>
      <c r="B178" s="155" t="s">
        <v>486</v>
      </c>
      <c r="C178" s="73" t="s">
        <v>77</v>
      </c>
      <c r="D178" s="112">
        <v>7.79</v>
      </c>
      <c r="E178" s="74">
        <v>35</v>
      </c>
      <c r="F178" s="75"/>
      <c r="G178" s="12">
        <v>0</v>
      </c>
      <c r="H178" s="24"/>
      <c r="I178" s="12"/>
      <c r="J178" s="10">
        <f t="shared" si="101"/>
        <v>0</v>
      </c>
      <c r="K178" s="127">
        <f t="shared" si="99"/>
        <v>35</v>
      </c>
      <c r="L178" s="9">
        <f t="shared" si="96"/>
        <v>272.64999999999998</v>
      </c>
      <c r="M178" s="9">
        <f t="shared" si="97"/>
        <v>0</v>
      </c>
      <c r="N178" s="9">
        <f t="shared" si="98"/>
        <v>0</v>
      </c>
      <c r="O178" s="82">
        <f t="shared" si="93"/>
        <v>272.64999999999998</v>
      </c>
    </row>
    <row r="179" spans="1:15" ht="26.4" x14ac:dyDescent="0.3">
      <c r="A179" s="71" t="s">
        <v>221</v>
      </c>
      <c r="B179" s="155" t="s">
        <v>498</v>
      </c>
      <c r="C179" s="73" t="s">
        <v>77</v>
      </c>
      <c r="D179" s="112">
        <v>14.47</v>
      </c>
      <c r="E179" s="74">
        <v>9</v>
      </c>
      <c r="F179" s="75"/>
      <c r="G179" s="12">
        <v>0</v>
      </c>
      <c r="H179" s="24"/>
      <c r="I179" s="12"/>
      <c r="J179" s="10">
        <f t="shared" si="101"/>
        <v>0</v>
      </c>
      <c r="K179" s="127">
        <f t="shared" si="99"/>
        <v>9</v>
      </c>
      <c r="L179" s="9">
        <f t="shared" si="96"/>
        <v>130.22999999999999</v>
      </c>
      <c r="M179" s="9">
        <f t="shared" si="97"/>
        <v>0</v>
      </c>
      <c r="N179" s="9">
        <f t="shared" si="98"/>
        <v>0</v>
      </c>
      <c r="O179" s="82">
        <f t="shared" si="93"/>
        <v>130.22999999999999</v>
      </c>
    </row>
    <row r="180" spans="1:15" ht="26.4" x14ac:dyDescent="0.3">
      <c r="A180" s="71" t="s">
        <v>222</v>
      </c>
      <c r="B180" s="155" t="s">
        <v>238</v>
      </c>
      <c r="C180" s="73" t="s">
        <v>77</v>
      </c>
      <c r="D180" s="112">
        <v>29.19</v>
      </c>
      <c r="E180" s="74">
        <v>5</v>
      </c>
      <c r="F180" s="75"/>
      <c r="G180" s="12">
        <v>0</v>
      </c>
      <c r="H180" s="24"/>
      <c r="I180" s="12"/>
      <c r="J180" s="10">
        <f t="shared" si="101"/>
        <v>0</v>
      </c>
      <c r="K180" s="127">
        <f t="shared" si="99"/>
        <v>5</v>
      </c>
      <c r="L180" s="9">
        <f t="shared" si="96"/>
        <v>145.94999999999999</v>
      </c>
      <c r="M180" s="9">
        <f t="shared" si="97"/>
        <v>0</v>
      </c>
      <c r="N180" s="9">
        <f t="shared" si="98"/>
        <v>0</v>
      </c>
      <c r="O180" s="82">
        <f t="shared" si="93"/>
        <v>145.94999999999999</v>
      </c>
    </row>
    <row r="181" spans="1:15" x14ac:dyDescent="0.3">
      <c r="A181" s="71" t="s">
        <v>223</v>
      </c>
      <c r="B181" s="155" t="s">
        <v>240</v>
      </c>
      <c r="C181" s="73" t="s">
        <v>77</v>
      </c>
      <c r="D181" s="112">
        <v>13.9</v>
      </c>
      <c r="E181" s="74">
        <v>8</v>
      </c>
      <c r="F181" s="75"/>
      <c r="G181" s="12">
        <v>0</v>
      </c>
      <c r="H181" s="24"/>
      <c r="I181" s="12"/>
      <c r="J181" s="10">
        <f t="shared" si="101"/>
        <v>0</v>
      </c>
      <c r="K181" s="127">
        <f t="shared" si="99"/>
        <v>8</v>
      </c>
      <c r="L181" s="9">
        <f t="shared" si="96"/>
        <v>111.2</v>
      </c>
      <c r="M181" s="9">
        <f t="shared" si="97"/>
        <v>0</v>
      </c>
      <c r="N181" s="9">
        <f t="shared" si="98"/>
        <v>0</v>
      </c>
      <c r="O181" s="82">
        <f t="shared" si="93"/>
        <v>111.2</v>
      </c>
    </row>
    <row r="182" spans="1:15" ht="26.4" x14ac:dyDescent="0.3">
      <c r="A182" s="167" t="s">
        <v>224</v>
      </c>
      <c r="B182" s="175" t="s">
        <v>237</v>
      </c>
      <c r="C182" s="168" t="s">
        <v>77</v>
      </c>
      <c r="D182" s="169">
        <v>6.23</v>
      </c>
      <c r="E182" s="170">
        <v>15</v>
      </c>
      <c r="F182" s="176"/>
      <c r="G182" s="171">
        <v>0</v>
      </c>
      <c r="H182" s="177"/>
      <c r="I182" s="171"/>
      <c r="J182" s="172">
        <f t="shared" si="101"/>
        <v>0</v>
      </c>
      <c r="K182" s="127">
        <f t="shared" si="99"/>
        <v>15</v>
      </c>
      <c r="L182" s="178">
        <f t="shared" si="96"/>
        <v>93.45</v>
      </c>
      <c r="M182" s="178">
        <f t="shared" si="97"/>
        <v>0</v>
      </c>
      <c r="N182" s="178">
        <f t="shared" si="98"/>
        <v>0</v>
      </c>
      <c r="O182" s="82">
        <f t="shared" si="93"/>
        <v>93.45</v>
      </c>
    </row>
    <row r="183" spans="1:15" ht="26.4" x14ac:dyDescent="0.3">
      <c r="A183" s="71" t="s">
        <v>225</v>
      </c>
      <c r="B183" s="155" t="s">
        <v>143</v>
      </c>
      <c r="C183" s="73" t="s">
        <v>77</v>
      </c>
      <c r="D183" s="112">
        <v>14.96</v>
      </c>
      <c r="E183" s="74">
        <v>15</v>
      </c>
      <c r="F183" s="75"/>
      <c r="G183" s="12">
        <v>0</v>
      </c>
      <c r="H183" s="24"/>
      <c r="I183" s="12"/>
      <c r="J183" s="10">
        <f t="shared" si="101"/>
        <v>0</v>
      </c>
      <c r="K183" s="127">
        <f t="shared" si="99"/>
        <v>15</v>
      </c>
      <c r="L183" s="9">
        <f t="shared" si="96"/>
        <v>224.4</v>
      </c>
      <c r="M183" s="9">
        <f t="shared" si="97"/>
        <v>0</v>
      </c>
      <c r="N183" s="9">
        <f t="shared" si="98"/>
        <v>0</v>
      </c>
      <c r="O183" s="82">
        <f t="shared" si="93"/>
        <v>224.4</v>
      </c>
    </row>
    <row r="184" spans="1:15" ht="26.4" x14ac:dyDescent="0.3">
      <c r="A184" s="71" t="s">
        <v>226</v>
      </c>
      <c r="B184" s="155" t="s">
        <v>488</v>
      </c>
      <c r="C184" s="73" t="s">
        <v>12</v>
      </c>
      <c r="D184" s="112">
        <v>6.49</v>
      </c>
      <c r="E184" s="74">
        <v>72.56</v>
      </c>
      <c r="F184" s="75"/>
      <c r="G184" s="12">
        <v>0</v>
      </c>
      <c r="H184" s="24"/>
      <c r="I184" s="12"/>
      <c r="J184" s="10">
        <f t="shared" si="101"/>
        <v>0</v>
      </c>
      <c r="K184" s="127">
        <f t="shared" si="99"/>
        <v>72.56</v>
      </c>
      <c r="L184" s="9">
        <f t="shared" si="96"/>
        <v>470.91</v>
      </c>
      <c r="M184" s="9">
        <f t="shared" si="97"/>
        <v>0</v>
      </c>
      <c r="N184" s="9">
        <f t="shared" si="98"/>
        <v>0</v>
      </c>
      <c r="O184" s="82">
        <f t="shared" si="93"/>
        <v>470.91</v>
      </c>
    </row>
    <row r="185" spans="1:15" ht="26.4" x14ac:dyDescent="0.3">
      <c r="A185" s="71" t="s">
        <v>227</v>
      </c>
      <c r="B185" s="155" t="s">
        <v>489</v>
      </c>
      <c r="C185" s="73" t="s">
        <v>12</v>
      </c>
      <c r="D185" s="112">
        <v>13.9899</v>
      </c>
      <c r="E185" s="74">
        <v>38.31</v>
      </c>
      <c r="F185" s="75"/>
      <c r="G185" s="12">
        <v>0</v>
      </c>
      <c r="H185" s="24"/>
      <c r="I185" s="12"/>
      <c r="J185" s="10">
        <f t="shared" si="101"/>
        <v>0</v>
      </c>
      <c r="K185" s="127">
        <f t="shared" si="99"/>
        <v>38.31</v>
      </c>
      <c r="L185" s="9">
        <f t="shared" si="96"/>
        <v>535.95000000000005</v>
      </c>
      <c r="M185" s="9">
        <f t="shared" si="97"/>
        <v>0</v>
      </c>
      <c r="N185" s="9">
        <f t="shared" si="98"/>
        <v>0</v>
      </c>
      <c r="O185" s="82">
        <f t="shared" si="93"/>
        <v>535.95000000000005</v>
      </c>
    </row>
    <row r="186" spans="1:15" ht="26.4" x14ac:dyDescent="0.3">
      <c r="A186" s="71" t="s">
        <v>228</v>
      </c>
      <c r="B186" s="155" t="s">
        <v>142</v>
      </c>
      <c r="C186" s="73" t="s">
        <v>12</v>
      </c>
      <c r="D186" s="112">
        <v>23.19</v>
      </c>
      <c r="E186" s="74">
        <v>56.01</v>
      </c>
      <c r="F186" s="75"/>
      <c r="G186" s="12">
        <v>0</v>
      </c>
      <c r="H186" s="24"/>
      <c r="I186" s="12"/>
      <c r="J186" s="10">
        <f t="shared" si="101"/>
        <v>0</v>
      </c>
      <c r="K186" s="127">
        <f t="shared" si="99"/>
        <v>56.01</v>
      </c>
      <c r="L186" s="9">
        <f t="shared" si="96"/>
        <v>1298.8699999999999</v>
      </c>
      <c r="M186" s="9">
        <f t="shared" si="97"/>
        <v>0</v>
      </c>
      <c r="N186" s="9">
        <f t="shared" si="98"/>
        <v>0</v>
      </c>
      <c r="O186" s="82">
        <f t="shared" si="93"/>
        <v>1298.8699999999999</v>
      </c>
    </row>
    <row r="187" spans="1:15" ht="26.4" x14ac:dyDescent="0.3">
      <c r="A187" s="71" t="s">
        <v>229</v>
      </c>
      <c r="B187" s="155" t="s">
        <v>499</v>
      </c>
      <c r="C187" s="73" t="s">
        <v>77</v>
      </c>
      <c r="D187" s="112">
        <v>7.9</v>
      </c>
      <c r="E187" s="74">
        <v>11</v>
      </c>
      <c r="F187" s="75"/>
      <c r="G187" s="12">
        <v>0</v>
      </c>
      <c r="H187" s="24"/>
      <c r="I187" s="12"/>
      <c r="J187" s="10">
        <f t="shared" si="101"/>
        <v>0</v>
      </c>
      <c r="K187" s="127">
        <f t="shared" si="99"/>
        <v>11</v>
      </c>
      <c r="L187" s="9">
        <f t="shared" si="96"/>
        <v>86.9</v>
      </c>
      <c r="M187" s="9">
        <f t="shared" si="97"/>
        <v>0</v>
      </c>
      <c r="N187" s="9">
        <f t="shared" si="98"/>
        <v>0</v>
      </c>
      <c r="O187" s="82">
        <f t="shared" si="93"/>
        <v>86.9</v>
      </c>
    </row>
    <row r="188" spans="1:15" ht="26.4" x14ac:dyDescent="0.3">
      <c r="A188" s="71" t="s">
        <v>230</v>
      </c>
      <c r="B188" s="155" t="s">
        <v>500</v>
      </c>
      <c r="C188" s="73" t="s">
        <v>77</v>
      </c>
      <c r="D188" s="112">
        <v>11.82</v>
      </c>
      <c r="E188" s="74">
        <v>6</v>
      </c>
      <c r="F188" s="75"/>
      <c r="G188" s="12"/>
      <c r="H188" s="24"/>
      <c r="I188" s="12"/>
      <c r="J188" s="10">
        <f t="shared" si="101"/>
        <v>0</v>
      </c>
      <c r="K188" s="127">
        <f t="shared" si="99"/>
        <v>6</v>
      </c>
      <c r="L188" s="9">
        <f t="shared" si="96"/>
        <v>70.92</v>
      </c>
      <c r="M188" s="9">
        <f t="shared" si="97"/>
        <v>0</v>
      </c>
      <c r="N188" s="9">
        <f t="shared" si="98"/>
        <v>0</v>
      </c>
      <c r="O188" s="82">
        <f t="shared" si="93"/>
        <v>70.92</v>
      </c>
    </row>
    <row r="189" spans="1:15" ht="26.4" x14ac:dyDescent="0.3">
      <c r="A189" s="71" t="s">
        <v>231</v>
      </c>
      <c r="B189" s="155" t="s">
        <v>501</v>
      </c>
      <c r="C189" s="73" t="s">
        <v>77</v>
      </c>
      <c r="D189" s="112">
        <v>24.22</v>
      </c>
      <c r="E189" s="74">
        <v>14</v>
      </c>
      <c r="F189" s="75"/>
      <c r="G189" s="12">
        <v>0</v>
      </c>
      <c r="H189" s="24"/>
      <c r="I189" s="12"/>
      <c r="J189" s="10">
        <f t="shared" si="101"/>
        <v>0</v>
      </c>
      <c r="K189" s="127">
        <f t="shared" si="99"/>
        <v>14</v>
      </c>
      <c r="L189" s="9">
        <f t="shared" si="96"/>
        <v>339.08</v>
      </c>
      <c r="M189" s="9">
        <f t="shared" si="97"/>
        <v>0</v>
      </c>
      <c r="N189" s="9">
        <f t="shared" si="98"/>
        <v>0</v>
      </c>
      <c r="O189" s="82">
        <f t="shared" si="93"/>
        <v>339.08</v>
      </c>
    </row>
    <row r="190" spans="1:15" ht="26.4" x14ac:dyDescent="0.3">
      <c r="A190" s="71" t="s">
        <v>232</v>
      </c>
      <c r="B190" s="155" t="s">
        <v>241</v>
      </c>
      <c r="C190" s="73" t="s">
        <v>77</v>
      </c>
      <c r="D190" s="112">
        <v>22.47</v>
      </c>
      <c r="E190" s="74">
        <v>5</v>
      </c>
      <c r="F190" s="75"/>
      <c r="G190" s="12">
        <v>0</v>
      </c>
      <c r="H190" s="24"/>
      <c r="I190" s="12"/>
      <c r="J190" s="10">
        <f t="shared" si="101"/>
        <v>0</v>
      </c>
      <c r="K190" s="127">
        <f t="shared" si="99"/>
        <v>5</v>
      </c>
      <c r="L190" s="9">
        <f t="shared" si="96"/>
        <v>112.35</v>
      </c>
      <c r="M190" s="9">
        <f t="shared" si="97"/>
        <v>0</v>
      </c>
      <c r="N190" s="9">
        <f t="shared" si="98"/>
        <v>0</v>
      </c>
      <c r="O190" s="82">
        <f t="shared" si="93"/>
        <v>112.35</v>
      </c>
    </row>
    <row r="191" spans="1:15" x14ac:dyDescent="0.3">
      <c r="A191" s="71" t="s">
        <v>233</v>
      </c>
      <c r="B191" s="155" t="s">
        <v>502</v>
      </c>
      <c r="C191" s="73" t="s">
        <v>77</v>
      </c>
      <c r="D191" s="112">
        <v>36.729999999999997</v>
      </c>
      <c r="E191" s="74">
        <v>1</v>
      </c>
      <c r="F191" s="75"/>
      <c r="G191" s="12">
        <v>0</v>
      </c>
      <c r="H191" s="24"/>
      <c r="I191" s="12"/>
      <c r="J191" s="10">
        <f t="shared" si="101"/>
        <v>0</v>
      </c>
      <c r="K191" s="127">
        <f t="shared" si="99"/>
        <v>1</v>
      </c>
      <c r="L191" s="9">
        <f t="shared" si="96"/>
        <v>36.729999999999997</v>
      </c>
      <c r="M191" s="9">
        <f t="shared" si="97"/>
        <v>0</v>
      </c>
      <c r="N191" s="9">
        <f t="shared" si="98"/>
        <v>0</v>
      </c>
      <c r="O191" s="82">
        <f t="shared" si="93"/>
        <v>36.729999999999997</v>
      </c>
    </row>
    <row r="192" spans="1:15" ht="39.6" x14ac:dyDescent="0.3">
      <c r="A192" s="71" t="s">
        <v>234</v>
      </c>
      <c r="B192" s="155" t="s">
        <v>144</v>
      </c>
      <c r="C192" s="73" t="s">
        <v>77</v>
      </c>
      <c r="D192" s="112">
        <v>17.600000000000001</v>
      </c>
      <c r="E192" s="74">
        <v>18</v>
      </c>
      <c r="F192" s="75"/>
      <c r="G192" s="12">
        <v>0</v>
      </c>
      <c r="H192" s="24"/>
      <c r="I192" s="12"/>
      <c r="J192" s="10">
        <f t="shared" si="101"/>
        <v>0</v>
      </c>
      <c r="K192" s="127">
        <f t="shared" si="99"/>
        <v>18</v>
      </c>
      <c r="L192" s="9">
        <f t="shared" si="96"/>
        <v>316.8</v>
      </c>
      <c r="M192" s="9">
        <f t="shared" si="97"/>
        <v>0</v>
      </c>
      <c r="N192" s="9">
        <f t="shared" si="98"/>
        <v>0</v>
      </c>
      <c r="O192" s="82">
        <f t="shared" si="93"/>
        <v>316.8</v>
      </c>
    </row>
    <row r="193" spans="1:15" ht="39.6" x14ac:dyDescent="0.3">
      <c r="A193" s="71" t="s">
        <v>235</v>
      </c>
      <c r="B193" s="155" t="s">
        <v>145</v>
      </c>
      <c r="C193" s="73" t="s">
        <v>77</v>
      </c>
      <c r="D193" s="112">
        <v>15.91</v>
      </c>
      <c r="E193" s="74">
        <v>12</v>
      </c>
      <c r="F193" s="75"/>
      <c r="G193" s="12">
        <v>0</v>
      </c>
      <c r="H193" s="24"/>
      <c r="I193" s="12"/>
      <c r="J193" s="10">
        <f t="shared" si="101"/>
        <v>0</v>
      </c>
      <c r="K193" s="127">
        <f t="shared" si="99"/>
        <v>12</v>
      </c>
      <c r="L193" s="9">
        <f t="shared" si="96"/>
        <v>190.92</v>
      </c>
      <c r="M193" s="9">
        <f t="shared" si="97"/>
        <v>0</v>
      </c>
      <c r="N193" s="9">
        <f t="shared" si="98"/>
        <v>0</v>
      </c>
      <c r="O193" s="82">
        <f t="shared" si="93"/>
        <v>190.92</v>
      </c>
    </row>
    <row r="194" spans="1:15" ht="39.6" x14ac:dyDescent="0.3">
      <c r="A194" s="71" t="s">
        <v>236</v>
      </c>
      <c r="B194" s="155" t="s">
        <v>503</v>
      </c>
      <c r="C194" s="73" t="s">
        <v>77</v>
      </c>
      <c r="D194" s="112">
        <v>17.61</v>
      </c>
      <c r="E194" s="74">
        <v>2</v>
      </c>
      <c r="F194" s="75"/>
      <c r="G194" s="12"/>
      <c r="H194" s="24"/>
      <c r="I194" s="12"/>
      <c r="J194" s="10">
        <f t="shared" si="101"/>
        <v>0</v>
      </c>
      <c r="K194" s="127">
        <f t="shared" si="99"/>
        <v>2</v>
      </c>
      <c r="L194" s="9">
        <f t="shared" si="96"/>
        <v>35.22</v>
      </c>
      <c r="M194" s="9">
        <f t="shared" si="97"/>
        <v>0</v>
      </c>
      <c r="N194" s="9">
        <f t="shared" si="98"/>
        <v>0</v>
      </c>
      <c r="O194" s="82">
        <f t="shared" si="93"/>
        <v>35.22</v>
      </c>
    </row>
    <row r="195" spans="1:15" ht="39.6" x14ac:dyDescent="0.3">
      <c r="A195" s="71" t="s">
        <v>540</v>
      </c>
      <c r="B195" s="155" t="s">
        <v>504</v>
      </c>
      <c r="C195" s="73" t="s">
        <v>77</v>
      </c>
      <c r="D195" s="112">
        <v>25.67</v>
      </c>
      <c r="E195" s="74">
        <v>1</v>
      </c>
      <c r="F195" s="75"/>
      <c r="G195" s="12">
        <v>0</v>
      </c>
      <c r="H195" s="24"/>
      <c r="I195" s="12"/>
      <c r="J195" s="10">
        <f t="shared" si="101"/>
        <v>0</v>
      </c>
      <c r="K195" s="127">
        <f t="shared" si="99"/>
        <v>1</v>
      </c>
      <c r="L195" s="9">
        <f t="shared" si="96"/>
        <v>25.67</v>
      </c>
      <c r="M195" s="9">
        <f t="shared" si="97"/>
        <v>0</v>
      </c>
      <c r="N195" s="9">
        <f t="shared" si="98"/>
        <v>0</v>
      </c>
      <c r="O195" s="82">
        <f t="shared" si="93"/>
        <v>25.67</v>
      </c>
    </row>
    <row r="196" spans="1:15" x14ac:dyDescent="0.3">
      <c r="A196" s="71"/>
      <c r="B196" s="72"/>
      <c r="C196" s="73"/>
      <c r="D196" s="112"/>
      <c r="E196" s="74"/>
      <c r="F196" s="75"/>
      <c r="G196" s="23"/>
      <c r="H196" s="24"/>
      <c r="I196" s="12"/>
      <c r="J196" s="10"/>
      <c r="K196" s="116"/>
      <c r="L196" s="9"/>
      <c r="M196" s="9"/>
      <c r="N196" s="9"/>
      <c r="O196" s="82"/>
    </row>
    <row r="197" spans="1:15" x14ac:dyDescent="0.3">
      <c r="A197" s="89" t="s">
        <v>147</v>
      </c>
      <c r="B197" s="90" t="s">
        <v>505</v>
      </c>
      <c r="C197" s="91"/>
      <c r="D197" s="117"/>
      <c r="E197" s="92"/>
      <c r="F197" s="93"/>
      <c r="G197" s="36"/>
      <c r="H197" s="37">
        <v>42.63</v>
      </c>
      <c r="I197" s="33"/>
      <c r="J197" s="34"/>
      <c r="K197" s="34"/>
      <c r="L197" s="35">
        <f>SUM(L198:L200)</f>
        <v>3784.66</v>
      </c>
      <c r="M197" s="35">
        <f t="shared" ref="M197:O197" si="102">SUM(M198:M200)</f>
        <v>0</v>
      </c>
      <c r="N197" s="35">
        <f t="shared" si="102"/>
        <v>0</v>
      </c>
      <c r="O197" s="35">
        <f t="shared" si="102"/>
        <v>3784.66</v>
      </c>
    </row>
    <row r="198" spans="1:15" ht="26.4" x14ac:dyDescent="0.3">
      <c r="A198" s="71" t="s">
        <v>242</v>
      </c>
      <c r="B198" s="155" t="s">
        <v>506</v>
      </c>
      <c r="C198" s="73" t="s">
        <v>77</v>
      </c>
      <c r="D198" s="112">
        <v>194.77</v>
      </c>
      <c r="E198" s="74">
        <v>1</v>
      </c>
      <c r="F198" s="75"/>
      <c r="G198" s="23"/>
      <c r="H198" s="24"/>
      <c r="I198" s="12">
        <v>0</v>
      </c>
      <c r="J198" s="10">
        <f t="shared" ref="J198:J200" si="103">SUM(G198,I198)</f>
        <v>0</v>
      </c>
      <c r="K198" s="127">
        <f>E198-J198</f>
        <v>1</v>
      </c>
      <c r="L198" s="9">
        <f t="shared" si="96"/>
        <v>194.77</v>
      </c>
      <c r="M198" s="9">
        <f t="shared" si="97"/>
        <v>0</v>
      </c>
      <c r="N198" s="9">
        <f t="shared" si="98"/>
        <v>0</v>
      </c>
      <c r="O198" s="82">
        <f t="shared" si="93"/>
        <v>194.77</v>
      </c>
    </row>
    <row r="199" spans="1:15" ht="26.4" x14ac:dyDescent="0.3">
      <c r="A199" s="71" t="s">
        <v>245</v>
      </c>
      <c r="B199" s="155" t="s">
        <v>507</v>
      </c>
      <c r="C199" s="73" t="s">
        <v>77</v>
      </c>
      <c r="D199" s="112">
        <v>109.83</v>
      </c>
      <c r="E199" s="74">
        <v>27</v>
      </c>
      <c r="F199" s="75"/>
      <c r="G199" s="23"/>
      <c r="H199" s="24"/>
      <c r="I199" s="12"/>
      <c r="J199" s="10">
        <f t="shared" si="103"/>
        <v>0</v>
      </c>
      <c r="K199" s="127">
        <f>E199-J199</f>
        <v>27</v>
      </c>
      <c r="L199" s="9">
        <f t="shared" si="96"/>
        <v>2965.41</v>
      </c>
      <c r="M199" s="9">
        <f t="shared" si="97"/>
        <v>0</v>
      </c>
      <c r="N199" s="9">
        <f t="shared" si="98"/>
        <v>0</v>
      </c>
      <c r="O199" s="82">
        <f t="shared" si="93"/>
        <v>2965.41</v>
      </c>
    </row>
    <row r="200" spans="1:15" ht="26.4" x14ac:dyDescent="0.3">
      <c r="A200" s="71" t="s">
        <v>509</v>
      </c>
      <c r="B200" s="155" t="s">
        <v>508</v>
      </c>
      <c r="C200" s="73" t="s">
        <v>77</v>
      </c>
      <c r="D200" s="112">
        <v>104.08</v>
      </c>
      <c r="E200" s="74">
        <v>6</v>
      </c>
      <c r="F200" s="75"/>
      <c r="G200" s="23"/>
      <c r="H200" s="24"/>
      <c r="I200" s="12">
        <v>0</v>
      </c>
      <c r="J200" s="10">
        <f t="shared" si="103"/>
        <v>0</v>
      </c>
      <c r="K200" s="127">
        <f>E200-J200</f>
        <v>6</v>
      </c>
      <c r="L200" s="9">
        <f t="shared" si="96"/>
        <v>624.48</v>
      </c>
      <c r="M200" s="9">
        <f t="shared" si="97"/>
        <v>0</v>
      </c>
      <c r="N200" s="9">
        <f t="shared" si="98"/>
        <v>0</v>
      </c>
      <c r="O200" s="82">
        <f t="shared" si="93"/>
        <v>624.48</v>
      </c>
    </row>
    <row r="201" spans="1:15" x14ac:dyDescent="0.3">
      <c r="A201" s="71"/>
      <c r="B201" s="72"/>
      <c r="C201" s="73"/>
      <c r="D201" s="112"/>
      <c r="E201" s="74"/>
      <c r="F201" s="75"/>
      <c r="G201" s="23"/>
      <c r="H201" s="24"/>
      <c r="I201" s="12"/>
      <c r="J201" s="10"/>
      <c r="K201" s="116"/>
      <c r="L201" s="114">
        <f>SUM(L197,L169,L155)</f>
        <v>19218.87</v>
      </c>
      <c r="M201" s="114">
        <f t="shared" ref="M201:N201" si="104">SUM(M197,M169,M155)</f>
        <v>0</v>
      </c>
      <c r="N201" s="114">
        <f t="shared" si="104"/>
        <v>0</v>
      </c>
      <c r="O201" s="82"/>
    </row>
    <row r="202" spans="1:15" x14ac:dyDescent="0.3">
      <c r="A202" s="119" t="s">
        <v>250</v>
      </c>
      <c r="B202" s="110" t="s">
        <v>124</v>
      </c>
      <c r="C202" s="66"/>
      <c r="D202" s="67"/>
      <c r="E202" s="65"/>
      <c r="F202" s="68"/>
      <c r="G202" s="29"/>
      <c r="H202" s="30">
        <v>44.92</v>
      </c>
      <c r="I202" s="31"/>
      <c r="J202" s="32"/>
      <c r="K202" s="44"/>
      <c r="L202" s="27"/>
      <c r="M202" s="27"/>
      <c r="N202" s="27"/>
      <c r="O202" s="107">
        <f>SUM(O264,O254,O234,O224,O219,O203)</f>
        <v>85452.930000000008</v>
      </c>
    </row>
    <row r="203" spans="1:15" x14ac:dyDescent="0.3">
      <c r="A203" s="89" t="s">
        <v>251</v>
      </c>
      <c r="B203" s="90" t="s">
        <v>131</v>
      </c>
      <c r="C203" s="91"/>
      <c r="D203" s="117"/>
      <c r="E203" s="92"/>
      <c r="F203" s="93"/>
      <c r="G203" s="36"/>
      <c r="H203" s="37">
        <v>42.63</v>
      </c>
      <c r="I203" s="33"/>
      <c r="J203" s="34"/>
      <c r="K203" s="34"/>
      <c r="L203" s="35">
        <f>SUM(L204:L217)</f>
        <v>12253.27</v>
      </c>
      <c r="M203" s="35">
        <f t="shared" ref="M203:O203" si="105">SUM(M204:M217)</f>
        <v>0</v>
      </c>
      <c r="N203" s="35">
        <f t="shared" si="105"/>
        <v>0</v>
      </c>
      <c r="O203" s="35">
        <f t="shared" si="105"/>
        <v>12253.27</v>
      </c>
    </row>
    <row r="204" spans="1:15" ht="39.6" x14ac:dyDescent="0.3">
      <c r="A204" s="71" t="s">
        <v>252</v>
      </c>
      <c r="B204" s="155" t="s">
        <v>133</v>
      </c>
      <c r="C204" s="73" t="s">
        <v>77</v>
      </c>
      <c r="D204" s="112">
        <v>11.2</v>
      </c>
      <c r="E204" s="74">
        <v>13</v>
      </c>
      <c r="F204" s="75"/>
      <c r="G204" s="12">
        <v>0</v>
      </c>
      <c r="H204" s="24"/>
      <c r="I204" s="12"/>
      <c r="J204" s="10">
        <f>SUM(G204:I204)</f>
        <v>0</v>
      </c>
      <c r="K204" s="127">
        <f t="shared" ref="K204:K217" si="106">E204-J204</f>
        <v>13</v>
      </c>
      <c r="L204" s="9">
        <f t="shared" ref="L204:L269" si="107">ROUND(E204*D204,2)</f>
        <v>145.6</v>
      </c>
      <c r="M204" s="9">
        <f t="shared" ref="M204:M269" si="108">ROUND(I204*D204,2)</f>
        <v>0</v>
      </c>
      <c r="N204" s="9">
        <f t="shared" ref="N204:N269" si="109">ROUND(J204*D204,2)</f>
        <v>0</v>
      </c>
      <c r="O204" s="82">
        <f t="shared" ref="O204:O269" si="110">L204-N204</f>
        <v>145.6</v>
      </c>
    </row>
    <row r="205" spans="1:15" ht="39.6" x14ac:dyDescent="0.3">
      <c r="A205" s="71" t="s">
        <v>253</v>
      </c>
      <c r="B205" s="155" t="s">
        <v>535</v>
      </c>
      <c r="C205" s="73" t="s">
        <v>77</v>
      </c>
      <c r="D205" s="112">
        <v>25.64</v>
      </c>
      <c r="E205" s="74">
        <v>4</v>
      </c>
      <c r="F205" s="75"/>
      <c r="G205" s="12">
        <v>0</v>
      </c>
      <c r="H205" s="24"/>
      <c r="I205" s="12"/>
      <c r="J205" s="10">
        <f t="shared" ref="J205:J217" si="111">SUM(G205:I205)</f>
        <v>0</v>
      </c>
      <c r="K205" s="127">
        <f t="shared" si="106"/>
        <v>4</v>
      </c>
      <c r="L205" s="9">
        <f t="shared" si="107"/>
        <v>102.56</v>
      </c>
      <c r="M205" s="9">
        <f t="shared" si="108"/>
        <v>0</v>
      </c>
      <c r="N205" s="9">
        <f t="shared" si="109"/>
        <v>0</v>
      </c>
      <c r="O205" s="82">
        <f t="shared" si="110"/>
        <v>102.56</v>
      </c>
    </row>
    <row r="206" spans="1:15" ht="39.6" x14ac:dyDescent="0.3">
      <c r="A206" s="71" t="s">
        <v>254</v>
      </c>
      <c r="B206" s="155" t="s">
        <v>536</v>
      </c>
      <c r="C206" s="73" t="s">
        <v>77</v>
      </c>
      <c r="D206" s="112">
        <v>6.78</v>
      </c>
      <c r="E206" s="74">
        <v>8</v>
      </c>
      <c r="F206" s="75"/>
      <c r="G206" s="12">
        <v>0</v>
      </c>
      <c r="H206" s="24"/>
      <c r="I206" s="12"/>
      <c r="J206" s="10">
        <f t="shared" si="111"/>
        <v>0</v>
      </c>
      <c r="K206" s="127">
        <f t="shared" si="106"/>
        <v>8</v>
      </c>
      <c r="L206" s="9">
        <f t="shared" si="107"/>
        <v>54.24</v>
      </c>
      <c r="M206" s="9">
        <f t="shared" si="108"/>
        <v>0</v>
      </c>
      <c r="N206" s="9">
        <f t="shared" si="109"/>
        <v>0</v>
      </c>
      <c r="O206" s="82">
        <f t="shared" si="110"/>
        <v>54.24</v>
      </c>
    </row>
    <row r="207" spans="1:15" ht="39.6" x14ac:dyDescent="0.3">
      <c r="A207" s="71" t="s">
        <v>255</v>
      </c>
      <c r="B207" s="155" t="s">
        <v>134</v>
      </c>
      <c r="C207" s="73" t="s">
        <v>77</v>
      </c>
      <c r="D207" s="112">
        <v>11.82</v>
      </c>
      <c r="E207" s="74">
        <v>24</v>
      </c>
      <c r="F207" s="75"/>
      <c r="G207" s="12">
        <v>0</v>
      </c>
      <c r="H207" s="24"/>
      <c r="I207" s="12"/>
      <c r="J207" s="10">
        <f t="shared" si="111"/>
        <v>0</v>
      </c>
      <c r="K207" s="127">
        <f t="shared" si="106"/>
        <v>24</v>
      </c>
      <c r="L207" s="9">
        <f t="shared" si="107"/>
        <v>283.68</v>
      </c>
      <c r="M207" s="9">
        <f t="shared" si="108"/>
        <v>0</v>
      </c>
      <c r="N207" s="9">
        <f t="shared" si="109"/>
        <v>0</v>
      </c>
      <c r="O207" s="82">
        <f t="shared" si="110"/>
        <v>283.68</v>
      </c>
    </row>
    <row r="208" spans="1:15" ht="39.6" x14ac:dyDescent="0.3">
      <c r="A208" s="71" t="s">
        <v>256</v>
      </c>
      <c r="B208" s="155" t="s">
        <v>135</v>
      </c>
      <c r="C208" s="73" t="s">
        <v>77</v>
      </c>
      <c r="D208" s="112">
        <v>25.72</v>
      </c>
      <c r="E208" s="74">
        <v>11</v>
      </c>
      <c r="F208" s="75"/>
      <c r="G208" s="12">
        <v>0</v>
      </c>
      <c r="H208" s="24"/>
      <c r="I208" s="12"/>
      <c r="J208" s="10">
        <f t="shared" si="111"/>
        <v>0</v>
      </c>
      <c r="K208" s="127">
        <f t="shared" si="106"/>
        <v>11</v>
      </c>
      <c r="L208" s="9">
        <f t="shared" si="107"/>
        <v>282.92</v>
      </c>
      <c r="M208" s="9">
        <f t="shared" si="108"/>
        <v>0</v>
      </c>
      <c r="N208" s="9">
        <f t="shared" si="109"/>
        <v>0</v>
      </c>
      <c r="O208" s="82">
        <f t="shared" si="110"/>
        <v>282.92</v>
      </c>
    </row>
    <row r="209" spans="1:15" ht="39.6" x14ac:dyDescent="0.3">
      <c r="A209" s="71" t="s">
        <v>257</v>
      </c>
      <c r="B209" s="155" t="s">
        <v>134</v>
      </c>
      <c r="C209" s="73" t="s">
        <v>77</v>
      </c>
      <c r="D209" s="112">
        <v>11.82</v>
      </c>
      <c r="E209" s="74">
        <v>26</v>
      </c>
      <c r="F209" s="75"/>
      <c r="G209" s="12">
        <v>0</v>
      </c>
      <c r="H209" s="24"/>
      <c r="I209" s="12"/>
      <c r="J209" s="10">
        <f t="shared" si="111"/>
        <v>0</v>
      </c>
      <c r="K209" s="127">
        <f t="shared" si="106"/>
        <v>26</v>
      </c>
      <c r="L209" s="9">
        <f t="shared" si="107"/>
        <v>307.32</v>
      </c>
      <c r="M209" s="9">
        <f t="shared" si="108"/>
        <v>0</v>
      </c>
      <c r="N209" s="9">
        <f t="shared" si="109"/>
        <v>0</v>
      </c>
      <c r="O209" s="82">
        <f t="shared" si="110"/>
        <v>307.32</v>
      </c>
    </row>
    <row r="210" spans="1:15" x14ac:dyDescent="0.3">
      <c r="A210" s="71" t="s">
        <v>258</v>
      </c>
      <c r="B210" s="155" t="s">
        <v>537</v>
      </c>
      <c r="C210" s="73" t="s">
        <v>77</v>
      </c>
      <c r="D210" s="112">
        <v>12.88</v>
      </c>
      <c r="E210" s="74">
        <v>13</v>
      </c>
      <c r="F210" s="75"/>
      <c r="G210" s="12">
        <v>0</v>
      </c>
      <c r="H210" s="24"/>
      <c r="I210" s="12"/>
      <c r="J210" s="10">
        <f t="shared" si="111"/>
        <v>0</v>
      </c>
      <c r="K210" s="127">
        <f t="shared" si="106"/>
        <v>13</v>
      </c>
      <c r="L210" s="9">
        <f t="shared" si="107"/>
        <v>167.44</v>
      </c>
      <c r="M210" s="9">
        <f t="shared" si="108"/>
        <v>0</v>
      </c>
      <c r="N210" s="9">
        <f t="shared" si="109"/>
        <v>0</v>
      </c>
      <c r="O210" s="82">
        <f t="shared" si="110"/>
        <v>167.44</v>
      </c>
    </row>
    <row r="211" spans="1:15" ht="39.6" x14ac:dyDescent="0.3">
      <c r="A211" s="71" t="s">
        <v>259</v>
      </c>
      <c r="B211" s="155" t="s">
        <v>266</v>
      </c>
      <c r="C211" s="73" t="s">
        <v>77</v>
      </c>
      <c r="D211" s="124">
        <v>51.67</v>
      </c>
      <c r="E211" s="74">
        <v>3</v>
      </c>
      <c r="F211" s="75"/>
      <c r="G211" s="12">
        <v>0</v>
      </c>
      <c r="H211" s="24"/>
      <c r="I211" s="12"/>
      <c r="J211" s="10">
        <f t="shared" si="111"/>
        <v>0</v>
      </c>
      <c r="K211" s="127">
        <f t="shared" si="106"/>
        <v>3</v>
      </c>
      <c r="L211" s="9">
        <f t="shared" si="107"/>
        <v>155.01</v>
      </c>
      <c r="M211" s="9">
        <f t="shared" si="108"/>
        <v>0</v>
      </c>
      <c r="N211" s="9">
        <f t="shared" si="109"/>
        <v>0</v>
      </c>
      <c r="O211" s="82">
        <f t="shared" si="110"/>
        <v>155.01</v>
      </c>
    </row>
    <row r="212" spans="1:15" ht="39.6" x14ac:dyDescent="0.3">
      <c r="A212" s="71" t="s">
        <v>260</v>
      </c>
      <c r="B212" s="155" t="s">
        <v>538</v>
      </c>
      <c r="C212" s="73" t="s">
        <v>77</v>
      </c>
      <c r="D212" s="124">
        <v>12.19</v>
      </c>
      <c r="E212" s="74">
        <v>4</v>
      </c>
      <c r="F212" s="75"/>
      <c r="G212" s="12">
        <v>0</v>
      </c>
      <c r="H212" s="24"/>
      <c r="I212" s="12"/>
      <c r="J212" s="10">
        <f t="shared" si="111"/>
        <v>0</v>
      </c>
      <c r="K212" s="127">
        <f t="shared" si="106"/>
        <v>4</v>
      </c>
      <c r="L212" s="9">
        <f t="shared" si="107"/>
        <v>48.76</v>
      </c>
      <c r="M212" s="9">
        <f t="shared" si="108"/>
        <v>0</v>
      </c>
      <c r="N212" s="9">
        <f t="shared" si="109"/>
        <v>0</v>
      </c>
      <c r="O212" s="82">
        <f t="shared" si="110"/>
        <v>48.76</v>
      </c>
    </row>
    <row r="213" spans="1:15" ht="39.6" x14ac:dyDescent="0.3">
      <c r="A213" s="71" t="s">
        <v>261</v>
      </c>
      <c r="B213" s="155" t="s">
        <v>136</v>
      </c>
      <c r="C213" s="73" t="s">
        <v>77</v>
      </c>
      <c r="D213" s="124">
        <v>23.71</v>
      </c>
      <c r="E213" s="74">
        <v>11</v>
      </c>
      <c r="F213" s="75"/>
      <c r="G213" s="12">
        <v>0</v>
      </c>
      <c r="H213" s="24"/>
      <c r="I213" s="12"/>
      <c r="J213" s="10">
        <f t="shared" si="111"/>
        <v>0</v>
      </c>
      <c r="K213" s="127">
        <f t="shared" si="106"/>
        <v>11</v>
      </c>
      <c r="L213" s="9">
        <f t="shared" si="107"/>
        <v>260.81</v>
      </c>
      <c r="M213" s="9">
        <f t="shared" si="108"/>
        <v>0</v>
      </c>
      <c r="N213" s="9">
        <f t="shared" si="109"/>
        <v>0</v>
      </c>
      <c r="O213" s="82">
        <f t="shared" si="110"/>
        <v>260.81</v>
      </c>
    </row>
    <row r="214" spans="1:15" x14ac:dyDescent="0.3">
      <c r="A214" s="71" t="s">
        <v>262</v>
      </c>
      <c r="B214" s="155" t="s">
        <v>539</v>
      </c>
      <c r="C214" s="73" t="s">
        <v>77</v>
      </c>
      <c r="D214" s="124">
        <v>50.59</v>
      </c>
      <c r="E214" s="74">
        <v>7</v>
      </c>
      <c r="F214" s="75"/>
      <c r="G214" s="12"/>
      <c r="H214" s="24"/>
      <c r="I214" s="12"/>
      <c r="J214" s="10">
        <f t="shared" si="111"/>
        <v>0</v>
      </c>
      <c r="K214" s="127">
        <f t="shared" si="106"/>
        <v>7</v>
      </c>
      <c r="L214" s="9">
        <f t="shared" si="107"/>
        <v>354.13</v>
      </c>
      <c r="M214" s="9">
        <f t="shared" si="108"/>
        <v>0</v>
      </c>
      <c r="N214" s="9">
        <f t="shared" si="109"/>
        <v>0</v>
      </c>
      <c r="O214" s="82">
        <f t="shared" si="110"/>
        <v>354.13</v>
      </c>
    </row>
    <row r="215" spans="1:15" ht="39.6" x14ac:dyDescent="0.3">
      <c r="A215" s="71" t="s">
        <v>263</v>
      </c>
      <c r="B215" s="155" t="s">
        <v>137</v>
      </c>
      <c r="C215" s="73" t="s">
        <v>12</v>
      </c>
      <c r="D215" s="124">
        <v>55.629989999999999</v>
      </c>
      <c r="E215" s="74">
        <v>130.85</v>
      </c>
      <c r="F215" s="75"/>
      <c r="G215" s="12"/>
      <c r="H215" s="24"/>
      <c r="I215" s="12"/>
      <c r="J215" s="10">
        <f t="shared" si="111"/>
        <v>0</v>
      </c>
      <c r="K215" s="127">
        <f t="shared" si="106"/>
        <v>130.85</v>
      </c>
      <c r="L215" s="9">
        <f t="shared" si="107"/>
        <v>7279.18</v>
      </c>
      <c r="M215" s="9">
        <f t="shared" si="108"/>
        <v>0</v>
      </c>
      <c r="N215" s="9">
        <f t="shared" si="109"/>
        <v>0</v>
      </c>
      <c r="O215" s="82">
        <f t="shared" si="110"/>
        <v>7279.18</v>
      </c>
    </row>
    <row r="216" spans="1:15" ht="39.6" x14ac:dyDescent="0.3">
      <c r="A216" s="71" t="s">
        <v>541</v>
      </c>
      <c r="B216" s="155" t="s">
        <v>138</v>
      </c>
      <c r="C216" s="73" t="s">
        <v>12</v>
      </c>
      <c r="D216" s="124">
        <v>19.29</v>
      </c>
      <c r="E216" s="74">
        <v>24.22</v>
      </c>
      <c r="F216" s="75"/>
      <c r="G216" s="12">
        <v>0</v>
      </c>
      <c r="H216" s="24"/>
      <c r="I216" s="12"/>
      <c r="J216" s="10">
        <f t="shared" si="111"/>
        <v>0</v>
      </c>
      <c r="K216" s="127">
        <f t="shared" si="106"/>
        <v>24.22</v>
      </c>
      <c r="L216" s="9">
        <f t="shared" si="107"/>
        <v>467.2</v>
      </c>
      <c r="M216" s="9">
        <f t="shared" si="108"/>
        <v>0</v>
      </c>
      <c r="N216" s="9">
        <f t="shared" si="109"/>
        <v>0</v>
      </c>
      <c r="O216" s="82">
        <f t="shared" si="110"/>
        <v>467.2</v>
      </c>
    </row>
    <row r="217" spans="1:15" ht="39.6" x14ac:dyDescent="0.3">
      <c r="A217" s="71" t="s">
        <v>542</v>
      </c>
      <c r="B217" s="155" t="s">
        <v>139</v>
      </c>
      <c r="C217" s="73" t="s">
        <v>12</v>
      </c>
      <c r="D217" s="124">
        <v>29.319900000000001</v>
      </c>
      <c r="E217" s="74">
        <v>79.959999999999994</v>
      </c>
      <c r="F217" s="75"/>
      <c r="G217" s="12">
        <v>0</v>
      </c>
      <c r="H217" s="24"/>
      <c r="I217" s="12"/>
      <c r="J217" s="10">
        <f t="shared" si="111"/>
        <v>0</v>
      </c>
      <c r="K217" s="127">
        <f t="shared" si="106"/>
        <v>79.959999999999994</v>
      </c>
      <c r="L217" s="9">
        <f t="shared" si="107"/>
        <v>2344.42</v>
      </c>
      <c r="M217" s="9">
        <f t="shared" si="108"/>
        <v>0</v>
      </c>
      <c r="N217" s="9">
        <f t="shared" si="109"/>
        <v>0</v>
      </c>
      <c r="O217" s="82">
        <f t="shared" si="110"/>
        <v>2344.42</v>
      </c>
    </row>
    <row r="218" spans="1:15" x14ac:dyDescent="0.3">
      <c r="A218" s="71"/>
      <c r="B218" s="72"/>
      <c r="C218" s="73"/>
      <c r="D218" s="112"/>
      <c r="E218" s="74"/>
      <c r="F218" s="75"/>
      <c r="G218" s="23"/>
      <c r="H218" s="24"/>
      <c r="I218" s="12"/>
      <c r="J218" s="10"/>
      <c r="K218" s="116"/>
      <c r="L218" s="9"/>
      <c r="M218" s="9"/>
      <c r="N218" s="9"/>
      <c r="O218" s="82"/>
    </row>
    <row r="219" spans="1:15" x14ac:dyDescent="0.3">
      <c r="A219" s="89" t="s">
        <v>264</v>
      </c>
      <c r="B219" s="90" t="s">
        <v>265</v>
      </c>
      <c r="C219" s="91"/>
      <c r="D219" s="117"/>
      <c r="E219" s="92"/>
      <c r="F219" s="93"/>
      <c r="G219" s="36"/>
      <c r="H219" s="37">
        <v>42.63</v>
      </c>
      <c r="I219" s="33"/>
      <c r="J219" s="34"/>
      <c r="K219" s="34"/>
      <c r="L219" s="35">
        <f>SUM(L220:L222)</f>
        <v>1256.1000000000001</v>
      </c>
      <c r="M219" s="35">
        <f t="shared" ref="M219:N219" si="112">SUM(M220:M222)</f>
        <v>0</v>
      </c>
      <c r="N219" s="35">
        <f t="shared" si="112"/>
        <v>0</v>
      </c>
      <c r="O219" s="35">
        <f>SUM(O220:O222)</f>
        <v>1256.1000000000001</v>
      </c>
    </row>
    <row r="220" spans="1:15" ht="39.6" x14ac:dyDescent="0.3">
      <c r="A220" s="71" t="s">
        <v>269</v>
      </c>
      <c r="B220" s="174" t="s">
        <v>140</v>
      </c>
      <c r="C220" s="73" t="s">
        <v>12</v>
      </c>
      <c r="D220" s="112">
        <v>23.959900000000001</v>
      </c>
      <c r="E220" s="74">
        <v>36.29</v>
      </c>
      <c r="F220" s="75"/>
      <c r="G220" s="12">
        <v>0</v>
      </c>
      <c r="H220" s="24"/>
      <c r="I220" s="12">
        <v>0</v>
      </c>
      <c r="J220" s="10">
        <f t="shared" ref="J220:J222" si="113">SUM(G220:I220)</f>
        <v>0</v>
      </c>
      <c r="K220" s="127">
        <f t="shared" ref="K220:K222" si="114">E220-J220</f>
        <v>36.29</v>
      </c>
      <c r="L220" s="9">
        <f t="shared" si="107"/>
        <v>869.5</v>
      </c>
      <c r="M220" s="9">
        <f t="shared" si="108"/>
        <v>0</v>
      </c>
      <c r="N220" s="9">
        <f t="shared" si="109"/>
        <v>0</v>
      </c>
      <c r="O220" s="82">
        <f t="shared" si="110"/>
        <v>869.5</v>
      </c>
    </row>
    <row r="221" spans="1:15" x14ac:dyDescent="0.3">
      <c r="A221" s="71" t="s">
        <v>270</v>
      </c>
      <c r="B221" s="174" t="s">
        <v>533</v>
      </c>
      <c r="C221" s="73" t="s">
        <v>77</v>
      </c>
      <c r="D221" s="112">
        <v>22.94</v>
      </c>
      <c r="E221" s="74">
        <v>10</v>
      </c>
      <c r="F221" s="75"/>
      <c r="G221" s="12">
        <v>0</v>
      </c>
      <c r="H221" s="24"/>
      <c r="I221" s="12">
        <v>0</v>
      </c>
      <c r="J221" s="10">
        <f t="shared" si="113"/>
        <v>0</v>
      </c>
      <c r="K221" s="127">
        <f t="shared" si="114"/>
        <v>10</v>
      </c>
      <c r="L221" s="9">
        <f t="shared" si="107"/>
        <v>229.4</v>
      </c>
      <c r="M221" s="9">
        <f t="shared" si="108"/>
        <v>0</v>
      </c>
      <c r="N221" s="9">
        <f t="shared" si="109"/>
        <v>0</v>
      </c>
      <c r="O221" s="82">
        <f t="shared" si="110"/>
        <v>229.4</v>
      </c>
    </row>
    <row r="222" spans="1:15" ht="39.6" x14ac:dyDescent="0.3">
      <c r="A222" s="71" t="s">
        <v>271</v>
      </c>
      <c r="B222" s="174" t="s">
        <v>534</v>
      </c>
      <c r="C222" s="73" t="s">
        <v>77</v>
      </c>
      <c r="D222" s="112">
        <v>15.72</v>
      </c>
      <c r="E222" s="74">
        <v>10</v>
      </c>
      <c r="F222" s="75"/>
      <c r="G222" s="12">
        <v>0</v>
      </c>
      <c r="H222" s="24"/>
      <c r="I222" s="12">
        <v>0</v>
      </c>
      <c r="J222" s="10">
        <f t="shared" si="113"/>
        <v>0</v>
      </c>
      <c r="K222" s="127">
        <f t="shared" si="114"/>
        <v>10</v>
      </c>
      <c r="L222" s="9">
        <f t="shared" si="107"/>
        <v>157.19999999999999</v>
      </c>
      <c r="M222" s="9">
        <f t="shared" si="108"/>
        <v>0</v>
      </c>
      <c r="N222" s="9">
        <f t="shared" si="109"/>
        <v>0</v>
      </c>
      <c r="O222" s="82">
        <f t="shared" si="110"/>
        <v>157.19999999999999</v>
      </c>
    </row>
    <row r="223" spans="1:15" x14ac:dyDescent="0.3">
      <c r="A223" s="71"/>
      <c r="B223" s="125"/>
      <c r="C223" s="73"/>
      <c r="D223" s="112"/>
      <c r="E223" s="74"/>
      <c r="F223" s="75"/>
      <c r="G223" s="23"/>
      <c r="H223" s="24"/>
      <c r="I223" s="12"/>
      <c r="J223" s="10"/>
      <c r="K223" s="118"/>
      <c r="L223" s="9"/>
      <c r="M223" s="9"/>
      <c r="N223" s="9"/>
      <c r="O223" s="82"/>
    </row>
    <row r="224" spans="1:15" x14ac:dyDescent="0.3">
      <c r="A224" s="89" t="s">
        <v>267</v>
      </c>
      <c r="B224" s="90" t="s">
        <v>268</v>
      </c>
      <c r="C224" s="91"/>
      <c r="D224" s="117"/>
      <c r="E224" s="92"/>
      <c r="F224" s="93"/>
      <c r="G224" s="36"/>
      <c r="H224" s="37">
        <v>42.63</v>
      </c>
      <c r="I224" s="33"/>
      <c r="J224" s="34"/>
      <c r="K224" s="34"/>
      <c r="L224" s="35">
        <f>SUM(L225:L232)</f>
        <v>12947.83</v>
      </c>
      <c r="M224" s="35">
        <f t="shared" ref="M224:O224" si="115">SUM(M225:M232)</f>
        <v>0</v>
      </c>
      <c r="N224" s="35">
        <f t="shared" si="115"/>
        <v>0</v>
      </c>
      <c r="O224" s="35">
        <f t="shared" si="115"/>
        <v>12792.87</v>
      </c>
    </row>
    <row r="225" spans="1:15" ht="39.6" x14ac:dyDescent="0.3">
      <c r="A225" s="71" t="s">
        <v>272</v>
      </c>
      <c r="B225" s="155" t="s">
        <v>287</v>
      </c>
      <c r="C225" s="73" t="s">
        <v>77</v>
      </c>
      <c r="D225" s="124">
        <v>674.31</v>
      </c>
      <c r="E225" s="74">
        <v>1</v>
      </c>
      <c r="F225" s="75"/>
      <c r="G225" s="12">
        <v>0</v>
      </c>
      <c r="H225" s="24"/>
      <c r="I225" s="12"/>
      <c r="J225" s="10">
        <f t="shared" ref="J225:J232" si="116">SUM(G225:I225)</f>
        <v>0</v>
      </c>
      <c r="K225" s="127">
        <f t="shared" ref="K225:K232" si="117">E225-J225</f>
        <v>1</v>
      </c>
      <c r="L225" s="9">
        <f t="shared" si="107"/>
        <v>674.31</v>
      </c>
      <c r="M225" s="9">
        <f t="shared" si="108"/>
        <v>0</v>
      </c>
      <c r="N225" s="9">
        <f t="shared" si="109"/>
        <v>0</v>
      </c>
      <c r="O225" s="82">
        <f t="shared" si="110"/>
        <v>674.31</v>
      </c>
    </row>
    <row r="226" spans="1:15" x14ac:dyDescent="0.3">
      <c r="A226" s="71" t="s">
        <v>273</v>
      </c>
      <c r="B226" s="155" t="s">
        <v>288</v>
      </c>
      <c r="C226" s="73" t="s">
        <v>77</v>
      </c>
      <c r="D226" s="124">
        <v>628.84</v>
      </c>
      <c r="E226" s="74">
        <v>15</v>
      </c>
      <c r="F226" s="75"/>
      <c r="G226" s="12">
        <v>0</v>
      </c>
      <c r="H226" s="24"/>
      <c r="I226" s="12"/>
      <c r="J226" s="10">
        <f t="shared" si="116"/>
        <v>0</v>
      </c>
      <c r="K226" s="127">
        <f t="shared" si="117"/>
        <v>15</v>
      </c>
      <c r="L226" s="9">
        <f t="shared" si="107"/>
        <v>9432.6</v>
      </c>
      <c r="M226" s="9">
        <f t="shared" si="108"/>
        <v>0</v>
      </c>
      <c r="N226" s="9">
        <f t="shared" si="109"/>
        <v>0</v>
      </c>
      <c r="O226" s="82">
        <f t="shared" si="110"/>
        <v>9432.6</v>
      </c>
    </row>
    <row r="227" spans="1:15" ht="39.6" x14ac:dyDescent="0.3">
      <c r="A227" s="71" t="s">
        <v>274</v>
      </c>
      <c r="B227" s="155" t="s">
        <v>132</v>
      </c>
      <c r="C227" s="73" t="s">
        <v>77</v>
      </c>
      <c r="D227" s="124">
        <v>32.82</v>
      </c>
      <c r="E227" s="74">
        <v>17</v>
      </c>
      <c r="F227" s="75"/>
      <c r="G227" s="12">
        <v>0</v>
      </c>
      <c r="H227" s="24"/>
      <c r="I227" s="12"/>
      <c r="J227" s="10">
        <f t="shared" si="116"/>
        <v>0</v>
      </c>
      <c r="K227" s="127">
        <f t="shared" si="117"/>
        <v>17</v>
      </c>
      <c r="L227" s="9">
        <f t="shared" si="107"/>
        <v>557.94000000000005</v>
      </c>
      <c r="M227" s="9">
        <f t="shared" si="108"/>
        <v>0</v>
      </c>
      <c r="N227" s="9">
        <f t="shared" si="109"/>
        <v>0</v>
      </c>
      <c r="O227" s="82">
        <f t="shared" si="110"/>
        <v>557.94000000000005</v>
      </c>
    </row>
    <row r="228" spans="1:15" ht="26.4" x14ac:dyDescent="0.3">
      <c r="A228" s="71" t="s">
        <v>275</v>
      </c>
      <c r="B228" s="155" t="s">
        <v>530</v>
      </c>
      <c r="C228" s="73" t="s">
        <v>77</v>
      </c>
      <c r="D228" s="124">
        <v>55.18</v>
      </c>
      <c r="E228" s="74">
        <v>1</v>
      </c>
      <c r="F228" s="75"/>
      <c r="G228" s="23"/>
      <c r="H228" s="24"/>
      <c r="I228" s="12">
        <v>0</v>
      </c>
      <c r="J228" s="10">
        <f t="shared" si="116"/>
        <v>0</v>
      </c>
      <c r="K228" s="127">
        <f t="shared" si="117"/>
        <v>1</v>
      </c>
      <c r="L228" s="9">
        <f t="shared" si="107"/>
        <v>55.18</v>
      </c>
      <c r="M228" s="9">
        <f t="shared" si="108"/>
        <v>0</v>
      </c>
      <c r="N228" s="9">
        <f t="shared" si="109"/>
        <v>0</v>
      </c>
      <c r="O228" s="82">
        <f t="shared" si="110"/>
        <v>55.18</v>
      </c>
    </row>
    <row r="229" spans="1:15" ht="26.4" x14ac:dyDescent="0.3">
      <c r="A229" s="71" t="s">
        <v>276</v>
      </c>
      <c r="B229" s="155" t="s">
        <v>289</v>
      </c>
      <c r="C229" s="73" t="s">
        <v>77</v>
      </c>
      <c r="D229" s="124">
        <v>11.92</v>
      </c>
      <c r="E229" s="74">
        <v>13</v>
      </c>
      <c r="F229" s="75"/>
      <c r="G229" s="23"/>
      <c r="H229" s="24"/>
      <c r="I229" s="12"/>
      <c r="J229" s="10"/>
      <c r="K229" s="127"/>
      <c r="L229" s="9">
        <f t="shared" si="107"/>
        <v>154.96</v>
      </c>
      <c r="M229" s="9"/>
      <c r="N229" s="9"/>
      <c r="O229" s="82"/>
    </row>
    <row r="230" spans="1:15" x14ac:dyDescent="0.3">
      <c r="A230" s="71" t="s">
        <v>277</v>
      </c>
      <c r="B230" s="155" t="s">
        <v>531</v>
      </c>
      <c r="C230" s="73" t="s">
        <v>77</v>
      </c>
      <c r="D230" s="124">
        <v>187.66</v>
      </c>
      <c r="E230" s="74">
        <v>10</v>
      </c>
      <c r="F230" s="75"/>
      <c r="G230" s="23"/>
      <c r="H230" s="24"/>
      <c r="I230" s="12">
        <v>0</v>
      </c>
      <c r="J230" s="10">
        <f t="shared" si="116"/>
        <v>0</v>
      </c>
      <c r="K230" s="127">
        <f t="shared" si="117"/>
        <v>10</v>
      </c>
      <c r="L230" s="9">
        <f t="shared" si="107"/>
        <v>1876.6</v>
      </c>
      <c r="M230" s="9">
        <f t="shared" si="108"/>
        <v>0</v>
      </c>
      <c r="N230" s="9">
        <f t="shared" si="109"/>
        <v>0</v>
      </c>
      <c r="O230" s="82">
        <f t="shared" si="110"/>
        <v>1876.6</v>
      </c>
    </row>
    <row r="231" spans="1:15" x14ac:dyDescent="0.3">
      <c r="A231" s="167" t="s">
        <v>278</v>
      </c>
      <c r="B231" s="175" t="s">
        <v>532</v>
      </c>
      <c r="C231" s="168" t="s">
        <v>77</v>
      </c>
      <c r="D231" s="179">
        <v>11.87</v>
      </c>
      <c r="E231" s="170">
        <v>2</v>
      </c>
      <c r="F231" s="176"/>
      <c r="G231" s="180"/>
      <c r="H231" s="177"/>
      <c r="I231" s="171">
        <v>0</v>
      </c>
      <c r="J231" s="172">
        <f t="shared" si="116"/>
        <v>0</v>
      </c>
      <c r="K231" s="127">
        <f t="shared" si="117"/>
        <v>2</v>
      </c>
      <c r="L231" s="178">
        <f t="shared" si="107"/>
        <v>23.74</v>
      </c>
      <c r="M231" s="178">
        <f t="shared" si="108"/>
        <v>0</v>
      </c>
      <c r="N231" s="178">
        <f t="shared" si="109"/>
        <v>0</v>
      </c>
      <c r="O231" s="82">
        <f t="shared" si="110"/>
        <v>23.74</v>
      </c>
    </row>
    <row r="232" spans="1:15" ht="26.4" x14ac:dyDescent="0.3">
      <c r="A232" s="71" t="s">
        <v>543</v>
      </c>
      <c r="B232" s="155" t="s">
        <v>290</v>
      </c>
      <c r="C232" s="73" t="s">
        <v>77</v>
      </c>
      <c r="D232" s="124">
        <v>6.9</v>
      </c>
      <c r="E232" s="74">
        <v>25</v>
      </c>
      <c r="F232" s="75"/>
      <c r="G232" s="23"/>
      <c r="H232" s="24"/>
      <c r="I232" s="12">
        <v>0</v>
      </c>
      <c r="J232" s="10">
        <f t="shared" si="116"/>
        <v>0</v>
      </c>
      <c r="K232" s="127">
        <f t="shared" si="117"/>
        <v>25</v>
      </c>
      <c r="L232" s="9">
        <f t="shared" si="107"/>
        <v>172.5</v>
      </c>
      <c r="M232" s="9">
        <f t="shared" si="108"/>
        <v>0</v>
      </c>
      <c r="N232" s="9">
        <f t="shared" si="109"/>
        <v>0</v>
      </c>
      <c r="O232" s="82">
        <f t="shared" si="110"/>
        <v>172.5</v>
      </c>
    </row>
    <row r="233" spans="1:15" x14ac:dyDescent="0.3">
      <c r="A233" s="71"/>
      <c r="B233" s="72"/>
      <c r="C233" s="73"/>
      <c r="D233" s="112"/>
      <c r="E233" s="74"/>
      <c r="F233" s="75"/>
      <c r="G233" s="23"/>
      <c r="H233" s="24"/>
      <c r="I233" s="12"/>
      <c r="J233" s="10"/>
      <c r="K233" s="118"/>
      <c r="L233" s="9"/>
      <c r="M233" s="9"/>
      <c r="N233" s="9"/>
      <c r="O233" s="82"/>
    </row>
    <row r="234" spans="1:15" x14ac:dyDescent="0.3">
      <c r="A234" s="89" t="s">
        <v>279</v>
      </c>
      <c r="B234" s="90" t="s">
        <v>280</v>
      </c>
      <c r="C234" s="91"/>
      <c r="D234" s="117"/>
      <c r="E234" s="92"/>
      <c r="F234" s="93"/>
      <c r="G234" s="36"/>
      <c r="H234" s="37">
        <v>42.63</v>
      </c>
      <c r="I234" s="33"/>
      <c r="J234" s="34"/>
      <c r="K234" s="34"/>
      <c r="L234" s="35">
        <f>SUM(L235:L252)</f>
        <v>47039.199999999997</v>
      </c>
      <c r="M234" s="35">
        <f>SUM(M235:M252)</f>
        <v>0</v>
      </c>
      <c r="N234" s="35">
        <f>SUM(N235:N252)</f>
        <v>0</v>
      </c>
      <c r="O234" s="35">
        <f>SUM(O235:O252)</f>
        <v>47039.199999999997</v>
      </c>
    </row>
    <row r="235" spans="1:15" ht="26.4" x14ac:dyDescent="0.3">
      <c r="A235" s="71" t="s">
        <v>281</v>
      </c>
      <c r="B235" s="155" t="s">
        <v>306</v>
      </c>
      <c r="C235" s="73" t="s">
        <v>77</v>
      </c>
      <c r="D235" s="124">
        <v>339.98</v>
      </c>
      <c r="E235" s="74">
        <v>8</v>
      </c>
      <c r="F235" s="75"/>
      <c r="G235" s="23"/>
      <c r="H235" s="24"/>
      <c r="I235" s="12">
        <v>0</v>
      </c>
      <c r="J235" s="10">
        <f t="shared" ref="J235:J252" si="118">SUM(G235:I235)</f>
        <v>0</v>
      </c>
      <c r="K235" s="127">
        <f t="shared" ref="K235:K252" si="119">E235-J235</f>
        <v>8</v>
      </c>
      <c r="L235" s="9">
        <f t="shared" si="107"/>
        <v>2719.84</v>
      </c>
      <c r="M235" s="9">
        <f t="shared" si="108"/>
        <v>0</v>
      </c>
      <c r="N235" s="9">
        <f t="shared" si="109"/>
        <v>0</v>
      </c>
      <c r="O235" s="82">
        <f t="shared" si="110"/>
        <v>2719.84</v>
      </c>
    </row>
    <row r="236" spans="1:15" ht="26.4" x14ac:dyDescent="0.3">
      <c r="A236" s="71" t="s">
        <v>282</v>
      </c>
      <c r="B236" s="155" t="s">
        <v>305</v>
      </c>
      <c r="C236" s="73" t="s">
        <v>77</v>
      </c>
      <c r="D236" s="124">
        <v>324.79000000000002</v>
      </c>
      <c r="E236" s="74">
        <v>4</v>
      </c>
      <c r="F236" s="75"/>
      <c r="G236" s="23"/>
      <c r="H236" s="24"/>
      <c r="I236" s="12"/>
      <c r="J236" s="10">
        <f t="shared" si="118"/>
        <v>0</v>
      </c>
      <c r="K236" s="127">
        <f t="shared" si="119"/>
        <v>4</v>
      </c>
      <c r="L236" s="9">
        <f t="shared" si="107"/>
        <v>1299.1600000000001</v>
      </c>
      <c r="M236" s="9">
        <f t="shared" si="108"/>
        <v>0</v>
      </c>
      <c r="N236" s="9">
        <f t="shared" si="109"/>
        <v>0</v>
      </c>
      <c r="O236" s="82">
        <f t="shared" si="110"/>
        <v>1299.1600000000001</v>
      </c>
    </row>
    <row r="237" spans="1:15" ht="26.4" x14ac:dyDescent="0.3">
      <c r="A237" s="71" t="s">
        <v>283</v>
      </c>
      <c r="B237" s="155" t="s">
        <v>307</v>
      </c>
      <c r="C237" s="73" t="s">
        <v>544</v>
      </c>
      <c r="D237" s="124">
        <v>433.9</v>
      </c>
      <c r="E237" s="74">
        <v>2</v>
      </c>
      <c r="F237" s="75"/>
      <c r="G237" s="23"/>
      <c r="H237" s="24"/>
      <c r="I237" s="12">
        <v>0</v>
      </c>
      <c r="J237" s="10">
        <f t="shared" si="118"/>
        <v>0</v>
      </c>
      <c r="K237" s="127">
        <f t="shared" si="119"/>
        <v>2</v>
      </c>
      <c r="L237" s="9">
        <f t="shared" si="107"/>
        <v>867.8</v>
      </c>
      <c r="M237" s="9">
        <f t="shared" si="108"/>
        <v>0</v>
      </c>
      <c r="N237" s="9">
        <f t="shared" si="109"/>
        <v>0</v>
      </c>
      <c r="O237" s="82">
        <f t="shared" si="110"/>
        <v>867.8</v>
      </c>
    </row>
    <row r="238" spans="1:15" ht="26.4" x14ac:dyDescent="0.3">
      <c r="A238" s="71" t="s">
        <v>284</v>
      </c>
      <c r="B238" s="155" t="s">
        <v>517</v>
      </c>
      <c r="C238" s="73" t="s">
        <v>77</v>
      </c>
      <c r="D238" s="124">
        <v>1148.26</v>
      </c>
      <c r="E238" s="74">
        <v>2</v>
      </c>
      <c r="F238" s="75"/>
      <c r="G238" s="23"/>
      <c r="H238" s="24"/>
      <c r="I238" s="12">
        <v>0</v>
      </c>
      <c r="J238" s="10">
        <f t="shared" si="118"/>
        <v>0</v>
      </c>
      <c r="K238" s="127">
        <f t="shared" si="119"/>
        <v>2</v>
      </c>
      <c r="L238" s="9">
        <f t="shared" si="107"/>
        <v>2296.52</v>
      </c>
      <c r="M238" s="9">
        <f t="shared" si="108"/>
        <v>0</v>
      </c>
      <c r="N238" s="9">
        <f t="shared" si="109"/>
        <v>0</v>
      </c>
      <c r="O238" s="82">
        <f t="shared" si="110"/>
        <v>2296.52</v>
      </c>
    </row>
    <row r="239" spans="1:15" ht="26.4" x14ac:dyDescent="0.3">
      <c r="A239" s="71" t="s">
        <v>285</v>
      </c>
      <c r="B239" s="155" t="s">
        <v>518</v>
      </c>
      <c r="C239" s="73" t="s">
        <v>7</v>
      </c>
      <c r="D239" s="124">
        <v>102.37</v>
      </c>
      <c r="E239" s="74">
        <v>43.25</v>
      </c>
      <c r="F239" s="75"/>
      <c r="G239" s="23"/>
      <c r="H239" s="24"/>
      <c r="I239" s="12">
        <v>0</v>
      </c>
      <c r="J239" s="10">
        <f t="shared" si="118"/>
        <v>0</v>
      </c>
      <c r="K239" s="127">
        <f t="shared" si="119"/>
        <v>43.25</v>
      </c>
      <c r="L239" s="9">
        <f t="shared" si="107"/>
        <v>4427.5</v>
      </c>
      <c r="M239" s="9">
        <f t="shared" si="108"/>
        <v>0</v>
      </c>
      <c r="N239" s="9">
        <f t="shared" si="109"/>
        <v>0</v>
      </c>
      <c r="O239" s="82">
        <f t="shared" si="110"/>
        <v>4427.5</v>
      </c>
    </row>
    <row r="240" spans="1:15" ht="39.6" x14ac:dyDescent="0.3">
      <c r="A240" s="71" t="s">
        <v>286</v>
      </c>
      <c r="B240" s="155" t="s">
        <v>303</v>
      </c>
      <c r="C240" s="73" t="s">
        <v>77</v>
      </c>
      <c r="D240" s="124">
        <v>541.34</v>
      </c>
      <c r="E240" s="74">
        <v>2</v>
      </c>
      <c r="F240" s="75"/>
      <c r="G240" s="23"/>
      <c r="H240" s="24"/>
      <c r="I240" s="12"/>
      <c r="J240" s="10">
        <f t="shared" si="118"/>
        <v>0</v>
      </c>
      <c r="K240" s="127">
        <f t="shared" si="119"/>
        <v>2</v>
      </c>
      <c r="L240" s="9">
        <f t="shared" si="107"/>
        <v>1082.68</v>
      </c>
      <c r="M240" s="9">
        <f t="shared" si="108"/>
        <v>0</v>
      </c>
      <c r="N240" s="9">
        <f t="shared" si="109"/>
        <v>0</v>
      </c>
      <c r="O240" s="82">
        <f t="shared" si="110"/>
        <v>1082.68</v>
      </c>
    </row>
    <row r="241" spans="1:15" ht="26.4" x14ac:dyDescent="0.3">
      <c r="A241" s="71" t="s">
        <v>291</v>
      </c>
      <c r="B241" s="155" t="s">
        <v>304</v>
      </c>
      <c r="C241" s="73" t="s">
        <v>77</v>
      </c>
      <c r="D241" s="124">
        <v>103.99</v>
      </c>
      <c r="E241" s="74">
        <v>6</v>
      </c>
      <c r="F241" s="75"/>
      <c r="G241" s="23"/>
      <c r="H241" s="24"/>
      <c r="I241" s="12"/>
      <c r="J241" s="10">
        <f t="shared" si="118"/>
        <v>0</v>
      </c>
      <c r="K241" s="127">
        <f t="shared" si="119"/>
        <v>6</v>
      </c>
      <c r="L241" s="9">
        <f t="shared" si="107"/>
        <v>623.94000000000005</v>
      </c>
      <c r="M241" s="9">
        <f t="shared" si="108"/>
        <v>0</v>
      </c>
      <c r="N241" s="9">
        <f t="shared" si="109"/>
        <v>0</v>
      </c>
      <c r="O241" s="82">
        <f t="shared" si="110"/>
        <v>623.94000000000005</v>
      </c>
    </row>
    <row r="242" spans="1:15" ht="26.4" x14ac:dyDescent="0.3">
      <c r="A242" s="71" t="s">
        <v>292</v>
      </c>
      <c r="B242" s="155" t="s">
        <v>519</v>
      </c>
      <c r="C242" s="73" t="s">
        <v>308</v>
      </c>
      <c r="D242" s="124">
        <v>557.66999999999996</v>
      </c>
      <c r="E242" s="74">
        <v>5</v>
      </c>
      <c r="F242" s="75"/>
      <c r="G242" s="23"/>
      <c r="H242" s="24"/>
      <c r="I242" s="12"/>
      <c r="J242" s="10">
        <f t="shared" si="118"/>
        <v>0</v>
      </c>
      <c r="K242" s="127">
        <f t="shared" si="119"/>
        <v>5</v>
      </c>
      <c r="L242" s="9">
        <f t="shared" si="107"/>
        <v>2788.35</v>
      </c>
      <c r="M242" s="9">
        <f t="shared" si="108"/>
        <v>0</v>
      </c>
      <c r="N242" s="9">
        <f t="shared" si="109"/>
        <v>0</v>
      </c>
      <c r="O242" s="82">
        <f t="shared" si="110"/>
        <v>2788.35</v>
      </c>
    </row>
    <row r="243" spans="1:15" ht="39.6" x14ac:dyDescent="0.3">
      <c r="A243" s="71" t="s">
        <v>293</v>
      </c>
      <c r="B243" s="155" t="s">
        <v>520</v>
      </c>
      <c r="C243" s="73" t="s">
        <v>77</v>
      </c>
      <c r="D243" s="124">
        <v>784.08</v>
      </c>
      <c r="E243" s="74">
        <v>4</v>
      </c>
      <c r="F243" s="75"/>
      <c r="G243" s="23"/>
      <c r="H243" s="24"/>
      <c r="I243" s="12">
        <v>0</v>
      </c>
      <c r="J243" s="10">
        <f t="shared" si="118"/>
        <v>0</v>
      </c>
      <c r="K243" s="127">
        <f t="shared" si="119"/>
        <v>4</v>
      </c>
      <c r="L243" s="9">
        <f t="shared" si="107"/>
        <v>3136.32</v>
      </c>
      <c r="M243" s="9">
        <f t="shared" si="108"/>
        <v>0</v>
      </c>
      <c r="N243" s="9">
        <f t="shared" si="109"/>
        <v>0</v>
      </c>
      <c r="O243" s="82">
        <f t="shared" si="110"/>
        <v>3136.32</v>
      </c>
    </row>
    <row r="244" spans="1:15" ht="52.8" x14ac:dyDescent="0.3">
      <c r="A244" s="71" t="s">
        <v>294</v>
      </c>
      <c r="B244" s="155" t="s">
        <v>521</v>
      </c>
      <c r="C244" s="73" t="s">
        <v>77</v>
      </c>
      <c r="D244" s="124">
        <v>250.44</v>
      </c>
      <c r="E244" s="74">
        <v>5</v>
      </c>
      <c r="F244" s="75"/>
      <c r="G244" s="23"/>
      <c r="H244" s="24"/>
      <c r="I244" s="12"/>
      <c r="J244" s="10">
        <f t="shared" si="118"/>
        <v>0</v>
      </c>
      <c r="K244" s="127">
        <f t="shared" si="119"/>
        <v>5</v>
      </c>
      <c r="L244" s="9">
        <f t="shared" si="107"/>
        <v>1252.2</v>
      </c>
      <c r="M244" s="9">
        <f t="shared" si="108"/>
        <v>0</v>
      </c>
      <c r="N244" s="9">
        <f t="shared" si="109"/>
        <v>0</v>
      </c>
      <c r="O244" s="82">
        <f t="shared" si="110"/>
        <v>1252.2</v>
      </c>
    </row>
    <row r="245" spans="1:15" x14ac:dyDescent="0.3">
      <c r="A245" s="71" t="s">
        <v>295</v>
      </c>
      <c r="B245" s="155" t="s">
        <v>522</v>
      </c>
      <c r="C245" s="73" t="s">
        <v>7</v>
      </c>
      <c r="D245" s="124">
        <v>531.49990000000003</v>
      </c>
      <c r="E245" s="74">
        <v>38.869999999999997</v>
      </c>
      <c r="F245" s="75"/>
      <c r="G245" s="23"/>
      <c r="H245" s="24"/>
      <c r="I245" s="12"/>
      <c r="J245" s="10">
        <f t="shared" si="118"/>
        <v>0</v>
      </c>
      <c r="K245" s="127">
        <f t="shared" si="119"/>
        <v>38.869999999999997</v>
      </c>
      <c r="L245" s="9">
        <f t="shared" si="107"/>
        <v>20659.400000000001</v>
      </c>
      <c r="M245" s="9">
        <f t="shared" si="108"/>
        <v>0</v>
      </c>
      <c r="N245" s="9">
        <f t="shared" si="109"/>
        <v>0</v>
      </c>
      <c r="O245" s="82">
        <f t="shared" si="110"/>
        <v>20659.400000000001</v>
      </c>
    </row>
    <row r="246" spans="1:15" ht="26.4" x14ac:dyDescent="0.3">
      <c r="A246" s="71" t="s">
        <v>296</v>
      </c>
      <c r="B246" s="155" t="s">
        <v>523</v>
      </c>
      <c r="C246" s="73" t="s">
        <v>77</v>
      </c>
      <c r="D246" s="124">
        <v>147.77000000000001</v>
      </c>
      <c r="E246" s="74">
        <v>9</v>
      </c>
      <c r="F246" s="75"/>
      <c r="G246" s="23"/>
      <c r="H246" s="24"/>
      <c r="I246" s="12"/>
      <c r="J246" s="10">
        <f t="shared" si="118"/>
        <v>0</v>
      </c>
      <c r="K246" s="127">
        <f t="shared" si="119"/>
        <v>9</v>
      </c>
      <c r="L246" s="9">
        <f t="shared" si="107"/>
        <v>1329.93</v>
      </c>
      <c r="M246" s="9">
        <f t="shared" si="108"/>
        <v>0</v>
      </c>
      <c r="N246" s="9">
        <f t="shared" si="109"/>
        <v>0</v>
      </c>
      <c r="O246" s="82">
        <f t="shared" si="110"/>
        <v>1329.93</v>
      </c>
    </row>
    <row r="247" spans="1:15" ht="26.4" x14ac:dyDescent="0.3">
      <c r="A247" s="71" t="s">
        <v>297</v>
      </c>
      <c r="B247" s="155" t="s">
        <v>524</v>
      </c>
      <c r="C247" s="73" t="s">
        <v>77</v>
      </c>
      <c r="D247" s="124">
        <v>74.099999999999994</v>
      </c>
      <c r="E247" s="74">
        <v>9</v>
      </c>
      <c r="F247" s="75"/>
      <c r="G247" s="23"/>
      <c r="H247" s="24"/>
      <c r="I247" s="12">
        <v>0</v>
      </c>
      <c r="J247" s="10">
        <f t="shared" si="118"/>
        <v>0</v>
      </c>
      <c r="K247" s="127">
        <f t="shared" si="119"/>
        <v>9</v>
      </c>
      <c r="L247" s="9">
        <f t="shared" si="107"/>
        <v>666.9</v>
      </c>
      <c r="M247" s="9">
        <f t="shared" si="108"/>
        <v>0</v>
      </c>
      <c r="N247" s="9">
        <f t="shared" si="109"/>
        <v>0</v>
      </c>
      <c r="O247" s="82">
        <f t="shared" si="110"/>
        <v>666.9</v>
      </c>
    </row>
    <row r="248" spans="1:15" ht="26.4" x14ac:dyDescent="0.3">
      <c r="A248" s="71" t="s">
        <v>298</v>
      </c>
      <c r="B248" s="155" t="s">
        <v>525</v>
      </c>
      <c r="C248" s="73" t="s">
        <v>77</v>
      </c>
      <c r="D248" s="124">
        <v>727.12</v>
      </c>
      <c r="E248" s="74">
        <v>2</v>
      </c>
      <c r="F248" s="75"/>
      <c r="G248" s="23"/>
      <c r="H248" s="24"/>
      <c r="I248" s="12">
        <v>0</v>
      </c>
      <c r="J248" s="10">
        <f t="shared" si="118"/>
        <v>0</v>
      </c>
      <c r="K248" s="127">
        <f t="shared" si="119"/>
        <v>2</v>
      </c>
      <c r="L248" s="9">
        <f t="shared" si="107"/>
        <v>1454.24</v>
      </c>
      <c r="M248" s="9">
        <f t="shared" si="108"/>
        <v>0</v>
      </c>
      <c r="N248" s="9">
        <f t="shared" si="109"/>
        <v>0</v>
      </c>
      <c r="O248" s="82">
        <f t="shared" si="110"/>
        <v>1454.24</v>
      </c>
    </row>
    <row r="249" spans="1:15" ht="26.4" x14ac:dyDescent="0.3">
      <c r="A249" s="71" t="s">
        <v>299</v>
      </c>
      <c r="B249" s="155" t="s">
        <v>526</v>
      </c>
      <c r="C249" s="73" t="s">
        <v>77</v>
      </c>
      <c r="D249" s="124">
        <v>243.29</v>
      </c>
      <c r="E249" s="74">
        <v>5</v>
      </c>
      <c r="F249" s="75"/>
      <c r="G249" s="23"/>
      <c r="H249" s="24"/>
      <c r="I249" s="12">
        <v>0</v>
      </c>
      <c r="J249" s="10">
        <f t="shared" si="118"/>
        <v>0</v>
      </c>
      <c r="K249" s="127">
        <f t="shared" si="119"/>
        <v>5</v>
      </c>
      <c r="L249" s="9">
        <f t="shared" si="107"/>
        <v>1216.45</v>
      </c>
      <c r="M249" s="9">
        <f t="shared" si="108"/>
        <v>0</v>
      </c>
      <c r="N249" s="9">
        <f t="shared" si="109"/>
        <v>0</v>
      </c>
      <c r="O249" s="82">
        <f t="shared" si="110"/>
        <v>1216.45</v>
      </c>
    </row>
    <row r="250" spans="1:15" ht="26.4" x14ac:dyDescent="0.3">
      <c r="A250" s="71" t="s">
        <v>300</v>
      </c>
      <c r="B250" s="155" t="s">
        <v>527</v>
      </c>
      <c r="C250" s="73" t="s">
        <v>77</v>
      </c>
      <c r="D250" s="124">
        <v>128.66999999999999</v>
      </c>
      <c r="E250" s="74">
        <v>5</v>
      </c>
      <c r="F250" s="75"/>
      <c r="G250" s="23"/>
      <c r="H250" s="24"/>
      <c r="I250" s="12"/>
      <c r="J250" s="10">
        <f t="shared" si="118"/>
        <v>0</v>
      </c>
      <c r="K250" s="127">
        <f t="shared" si="119"/>
        <v>5</v>
      </c>
      <c r="L250" s="9">
        <f t="shared" si="107"/>
        <v>643.35</v>
      </c>
      <c r="M250" s="9">
        <f t="shared" si="108"/>
        <v>0</v>
      </c>
      <c r="N250" s="9">
        <f t="shared" si="109"/>
        <v>0</v>
      </c>
      <c r="O250" s="82">
        <f t="shared" si="110"/>
        <v>643.35</v>
      </c>
    </row>
    <row r="251" spans="1:15" x14ac:dyDescent="0.3">
      <c r="A251" s="71" t="s">
        <v>301</v>
      </c>
      <c r="B251" s="155" t="s">
        <v>528</v>
      </c>
      <c r="C251" s="73" t="s">
        <v>77</v>
      </c>
      <c r="D251" s="124">
        <v>36.96</v>
      </c>
      <c r="E251" s="74">
        <v>11</v>
      </c>
      <c r="F251" s="75"/>
      <c r="G251" s="23"/>
      <c r="H251" s="24"/>
      <c r="I251" s="12"/>
      <c r="J251" s="10">
        <f t="shared" si="118"/>
        <v>0</v>
      </c>
      <c r="K251" s="127">
        <f t="shared" si="119"/>
        <v>11</v>
      </c>
      <c r="L251" s="9">
        <f t="shared" si="107"/>
        <v>406.56</v>
      </c>
      <c r="M251" s="9">
        <f t="shared" si="108"/>
        <v>0</v>
      </c>
      <c r="N251" s="9">
        <f t="shared" si="109"/>
        <v>0</v>
      </c>
      <c r="O251" s="82">
        <f t="shared" si="110"/>
        <v>406.56</v>
      </c>
    </row>
    <row r="252" spans="1:15" x14ac:dyDescent="0.3">
      <c r="A252" s="71" t="s">
        <v>302</v>
      </c>
      <c r="B252" s="155" t="s">
        <v>529</v>
      </c>
      <c r="C252" s="73" t="s">
        <v>77</v>
      </c>
      <c r="D252" s="124">
        <v>28.01</v>
      </c>
      <c r="E252" s="74">
        <v>6</v>
      </c>
      <c r="F252" s="75"/>
      <c r="G252" s="23"/>
      <c r="H252" s="24"/>
      <c r="I252" s="12"/>
      <c r="J252" s="10">
        <f t="shared" si="118"/>
        <v>0</v>
      </c>
      <c r="K252" s="127">
        <f t="shared" si="119"/>
        <v>6</v>
      </c>
      <c r="L252" s="9">
        <f t="shared" si="107"/>
        <v>168.06</v>
      </c>
      <c r="M252" s="9">
        <f t="shared" si="108"/>
        <v>0</v>
      </c>
      <c r="N252" s="9">
        <f t="shared" si="109"/>
        <v>0</v>
      </c>
      <c r="O252" s="82">
        <f t="shared" si="110"/>
        <v>168.06</v>
      </c>
    </row>
    <row r="253" spans="1:15" x14ac:dyDescent="0.3">
      <c r="A253" s="71"/>
      <c r="B253" s="72"/>
      <c r="C253" s="73"/>
      <c r="D253" s="112"/>
      <c r="E253" s="74"/>
      <c r="F253" s="75"/>
      <c r="G253" s="23"/>
      <c r="H253" s="24"/>
      <c r="I253" s="12"/>
      <c r="J253" s="10"/>
      <c r="K253" s="118"/>
      <c r="L253" s="9"/>
      <c r="M253" s="9"/>
      <c r="N253" s="9"/>
      <c r="O253" s="82"/>
    </row>
    <row r="254" spans="1:15" x14ac:dyDescent="0.3">
      <c r="A254" s="89" t="s">
        <v>309</v>
      </c>
      <c r="B254" s="90" t="s">
        <v>311</v>
      </c>
      <c r="C254" s="91"/>
      <c r="D254" s="117"/>
      <c r="E254" s="92"/>
      <c r="F254" s="93"/>
      <c r="G254" s="36"/>
      <c r="H254" s="37">
        <v>42.63</v>
      </c>
      <c r="I254" s="33"/>
      <c r="J254" s="34"/>
      <c r="K254" s="34"/>
      <c r="L254" s="35">
        <f>SUM(L255:L262)</f>
        <v>3124.86</v>
      </c>
      <c r="M254" s="35">
        <f t="shared" ref="M254:O254" si="120">SUM(M255:M262)</f>
        <v>0</v>
      </c>
      <c r="N254" s="35">
        <f t="shared" si="120"/>
        <v>0</v>
      </c>
      <c r="O254" s="35">
        <f t="shared" si="120"/>
        <v>3124.86</v>
      </c>
    </row>
    <row r="255" spans="1:15" ht="26.4" x14ac:dyDescent="0.3">
      <c r="A255" s="71" t="s">
        <v>310</v>
      </c>
      <c r="B255" s="155" t="s">
        <v>246</v>
      </c>
      <c r="C255" s="73" t="s">
        <v>10</v>
      </c>
      <c r="D255" s="124">
        <v>71.128900000000002</v>
      </c>
      <c r="E255" s="74">
        <v>9.52</v>
      </c>
      <c r="F255" s="75"/>
      <c r="G255" s="136">
        <v>0</v>
      </c>
      <c r="H255" s="24"/>
      <c r="I255" s="136"/>
      <c r="J255" s="10">
        <f t="shared" ref="J255:J262" si="121">SUM(G255:I255)</f>
        <v>0</v>
      </c>
      <c r="K255" s="127">
        <f t="shared" ref="K255:K262" si="122">E255-J255</f>
        <v>9.52</v>
      </c>
      <c r="L255" s="9">
        <f t="shared" si="107"/>
        <v>677.15</v>
      </c>
      <c r="M255" s="9">
        <f t="shared" si="108"/>
        <v>0</v>
      </c>
      <c r="N255" s="9">
        <f t="shared" si="109"/>
        <v>0</v>
      </c>
      <c r="O255" s="82">
        <f t="shared" si="110"/>
        <v>677.15</v>
      </c>
    </row>
    <row r="256" spans="1:15" ht="39.6" x14ac:dyDescent="0.3">
      <c r="A256" s="71" t="s">
        <v>312</v>
      </c>
      <c r="B256" s="155" t="s">
        <v>510</v>
      </c>
      <c r="C256" s="73" t="s">
        <v>7</v>
      </c>
      <c r="D256" s="124">
        <v>178</v>
      </c>
      <c r="E256" s="74">
        <v>4.05</v>
      </c>
      <c r="F256" s="75"/>
      <c r="G256" s="74">
        <v>0</v>
      </c>
      <c r="H256" s="24"/>
      <c r="I256" s="74"/>
      <c r="J256" s="10">
        <f t="shared" si="121"/>
        <v>0</v>
      </c>
      <c r="K256" s="127">
        <f t="shared" si="122"/>
        <v>4.05</v>
      </c>
      <c r="L256" s="9">
        <f t="shared" si="107"/>
        <v>720.9</v>
      </c>
      <c r="M256" s="9">
        <f t="shared" si="108"/>
        <v>0</v>
      </c>
      <c r="N256" s="9">
        <f t="shared" si="109"/>
        <v>0</v>
      </c>
      <c r="O256" s="82">
        <f t="shared" si="110"/>
        <v>720.9</v>
      </c>
    </row>
    <row r="257" spans="1:15" ht="26.4" x14ac:dyDescent="0.3">
      <c r="A257" s="71" t="s">
        <v>313</v>
      </c>
      <c r="B257" s="155" t="s">
        <v>514</v>
      </c>
      <c r="C257" s="73" t="s">
        <v>7</v>
      </c>
      <c r="D257" s="124">
        <v>47.34</v>
      </c>
      <c r="E257" s="74">
        <v>15.36</v>
      </c>
      <c r="F257" s="75"/>
      <c r="G257" s="74">
        <v>0</v>
      </c>
      <c r="H257" s="24"/>
      <c r="I257" s="74"/>
      <c r="J257" s="10">
        <f t="shared" si="121"/>
        <v>0</v>
      </c>
      <c r="K257" s="127">
        <f t="shared" si="122"/>
        <v>15.36</v>
      </c>
      <c r="L257" s="9">
        <f t="shared" si="107"/>
        <v>727.14</v>
      </c>
      <c r="M257" s="9">
        <f t="shared" si="108"/>
        <v>0</v>
      </c>
      <c r="N257" s="9">
        <f t="shared" si="109"/>
        <v>0</v>
      </c>
      <c r="O257" s="82">
        <f t="shared" si="110"/>
        <v>727.14</v>
      </c>
    </row>
    <row r="258" spans="1:15" ht="39.6" x14ac:dyDescent="0.3">
      <c r="A258" s="71" t="s">
        <v>314</v>
      </c>
      <c r="B258" s="155" t="s">
        <v>515</v>
      </c>
      <c r="C258" s="73" t="s">
        <v>7</v>
      </c>
      <c r="D258" s="124">
        <v>19.420000000000002</v>
      </c>
      <c r="E258" s="74">
        <v>0.84</v>
      </c>
      <c r="F258" s="75"/>
      <c r="G258" s="74">
        <v>0</v>
      </c>
      <c r="H258" s="24"/>
      <c r="I258" s="74"/>
      <c r="J258" s="10">
        <f t="shared" si="121"/>
        <v>0</v>
      </c>
      <c r="K258" s="127">
        <f t="shared" si="122"/>
        <v>0.84</v>
      </c>
      <c r="L258" s="9">
        <f t="shared" si="107"/>
        <v>16.309999999999999</v>
      </c>
      <c r="M258" s="9">
        <f t="shared" si="108"/>
        <v>0</v>
      </c>
      <c r="N258" s="9">
        <f t="shared" si="109"/>
        <v>0</v>
      </c>
      <c r="O258" s="82">
        <f t="shared" si="110"/>
        <v>16.309999999999999</v>
      </c>
    </row>
    <row r="259" spans="1:15" ht="39.6" x14ac:dyDescent="0.3">
      <c r="A259" s="71" t="s">
        <v>315</v>
      </c>
      <c r="B259" s="155" t="s">
        <v>318</v>
      </c>
      <c r="C259" s="73" t="s">
        <v>10</v>
      </c>
      <c r="D259" s="124">
        <v>423.74555550000002</v>
      </c>
      <c r="E259" s="74">
        <v>0.41</v>
      </c>
      <c r="F259" s="75"/>
      <c r="G259" s="74">
        <v>0</v>
      </c>
      <c r="H259" s="24"/>
      <c r="I259" s="74"/>
      <c r="J259" s="10">
        <f t="shared" si="121"/>
        <v>0</v>
      </c>
      <c r="K259" s="127">
        <f t="shared" si="122"/>
        <v>0.41</v>
      </c>
      <c r="L259" s="9">
        <v>173.73</v>
      </c>
      <c r="M259" s="9">
        <f t="shared" si="108"/>
        <v>0</v>
      </c>
      <c r="N259" s="9">
        <f t="shared" si="109"/>
        <v>0</v>
      </c>
      <c r="O259" s="82">
        <f t="shared" si="110"/>
        <v>173.73</v>
      </c>
    </row>
    <row r="260" spans="1:15" ht="26.4" x14ac:dyDescent="0.3">
      <c r="A260" s="71" t="s">
        <v>316</v>
      </c>
      <c r="B260" s="155" t="s">
        <v>169</v>
      </c>
      <c r="C260" s="73" t="s">
        <v>10</v>
      </c>
      <c r="D260" s="124">
        <v>184</v>
      </c>
      <c r="E260" s="74">
        <v>0.41</v>
      </c>
      <c r="F260" s="75"/>
      <c r="G260" s="74"/>
      <c r="H260" s="24"/>
      <c r="I260" s="74"/>
      <c r="J260" s="10">
        <f t="shared" si="121"/>
        <v>0</v>
      </c>
      <c r="K260" s="127">
        <f t="shared" si="122"/>
        <v>0.41</v>
      </c>
      <c r="L260" s="9">
        <f t="shared" si="107"/>
        <v>75.44</v>
      </c>
      <c r="M260" s="9">
        <f t="shared" si="108"/>
        <v>0</v>
      </c>
      <c r="N260" s="9">
        <f t="shared" si="109"/>
        <v>0</v>
      </c>
      <c r="O260" s="82">
        <f t="shared" si="110"/>
        <v>75.44</v>
      </c>
    </row>
    <row r="261" spans="1:15" ht="39.6" x14ac:dyDescent="0.3">
      <c r="A261" s="71" t="s">
        <v>545</v>
      </c>
      <c r="B261" s="155" t="s">
        <v>516</v>
      </c>
      <c r="C261" s="73" t="s">
        <v>7</v>
      </c>
      <c r="D261" s="124">
        <v>49.79</v>
      </c>
      <c r="E261" s="74">
        <v>12.6</v>
      </c>
      <c r="F261" s="75"/>
      <c r="G261" s="74">
        <v>0</v>
      </c>
      <c r="H261" s="24"/>
      <c r="I261" s="74"/>
      <c r="J261" s="10">
        <f t="shared" si="121"/>
        <v>0</v>
      </c>
      <c r="K261" s="127">
        <f t="shared" si="122"/>
        <v>12.6</v>
      </c>
      <c r="L261" s="9">
        <f t="shared" si="107"/>
        <v>627.35</v>
      </c>
      <c r="M261" s="9">
        <f t="shared" si="108"/>
        <v>0</v>
      </c>
      <c r="N261" s="9">
        <f t="shared" si="109"/>
        <v>0</v>
      </c>
      <c r="O261" s="82">
        <f t="shared" si="110"/>
        <v>627.35</v>
      </c>
    </row>
    <row r="262" spans="1:15" ht="26.4" x14ac:dyDescent="0.3">
      <c r="A262" s="71" t="s">
        <v>546</v>
      </c>
      <c r="B262" s="155" t="s">
        <v>513</v>
      </c>
      <c r="C262" s="73" t="s">
        <v>77</v>
      </c>
      <c r="D262" s="124">
        <v>106.84</v>
      </c>
      <c r="E262" s="74">
        <v>1</v>
      </c>
      <c r="F262" s="75"/>
      <c r="G262" s="74">
        <v>0</v>
      </c>
      <c r="H262" s="24"/>
      <c r="I262" s="74"/>
      <c r="J262" s="10">
        <f t="shared" si="121"/>
        <v>0</v>
      </c>
      <c r="K262" s="127">
        <f t="shared" si="122"/>
        <v>1</v>
      </c>
      <c r="L262" s="9">
        <f t="shared" si="107"/>
        <v>106.84</v>
      </c>
      <c r="M262" s="9">
        <f t="shared" si="108"/>
        <v>0</v>
      </c>
      <c r="N262" s="9">
        <f t="shared" si="109"/>
        <v>0</v>
      </c>
      <c r="O262" s="82">
        <f t="shared" si="110"/>
        <v>106.84</v>
      </c>
    </row>
    <row r="263" spans="1:15" x14ac:dyDescent="0.3">
      <c r="A263" s="71"/>
      <c r="B263" s="72"/>
      <c r="C263" s="73"/>
      <c r="D263" s="112"/>
      <c r="E263" s="74"/>
      <c r="F263" s="75"/>
      <c r="G263" s="12"/>
      <c r="H263" s="24"/>
      <c r="I263" s="12"/>
      <c r="J263" s="10"/>
      <c r="K263" s="118"/>
      <c r="L263" s="9"/>
      <c r="M263" s="9"/>
      <c r="N263" s="9"/>
      <c r="O263" s="82"/>
    </row>
    <row r="264" spans="1:15" x14ac:dyDescent="0.3">
      <c r="A264" s="89" t="s">
        <v>317</v>
      </c>
      <c r="B264" s="90" t="s">
        <v>141</v>
      </c>
      <c r="C264" s="91"/>
      <c r="D264" s="117"/>
      <c r="E264" s="92"/>
      <c r="F264" s="93"/>
      <c r="G264" s="33"/>
      <c r="H264" s="37">
        <v>42.63</v>
      </c>
      <c r="I264" s="33"/>
      <c r="J264" s="34"/>
      <c r="K264" s="34"/>
      <c r="L264" s="35">
        <f>SUM(L265:L269)</f>
        <v>8986.6299999999992</v>
      </c>
      <c r="M264" s="35">
        <f t="shared" ref="M264:O264" si="123">SUM(M265:M269)</f>
        <v>0</v>
      </c>
      <c r="N264" s="35">
        <f t="shared" si="123"/>
        <v>0</v>
      </c>
      <c r="O264" s="35">
        <f t="shared" si="123"/>
        <v>8986.6299999999992</v>
      </c>
    </row>
    <row r="265" spans="1:15" ht="26.4" x14ac:dyDescent="0.3">
      <c r="A265" s="71" t="s">
        <v>386</v>
      </c>
      <c r="B265" s="174" t="s">
        <v>246</v>
      </c>
      <c r="C265" s="73" t="s">
        <v>10</v>
      </c>
      <c r="D265" s="124">
        <v>71.129900000000006</v>
      </c>
      <c r="E265" s="74">
        <v>31.89</v>
      </c>
      <c r="F265" s="75"/>
      <c r="G265" s="74">
        <v>0</v>
      </c>
      <c r="H265" s="24"/>
      <c r="I265" s="74"/>
      <c r="J265" s="10">
        <f t="shared" ref="J265:J269" si="124">SUM(G265:I265)</f>
        <v>0</v>
      </c>
      <c r="K265" s="118">
        <f t="shared" ref="K265:K269" si="125">E265-J265</f>
        <v>31.89</v>
      </c>
      <c r="L265" s="9">
        <f t="shared" si="107"/>
        <v>2268.33</v>
      </c>
      <c r="M265" s="9">
        <f t="shared" si="108"/>
        <v>0</v>
      </c>
      <c r="N265" s="9">
        <f t="shared" si="109"/>
        <v>0</v>
      </c>
      <c r="O265" s="82">
        <f t="shared" si="110"/>
        <v>2268.33</v>
      </c>
    </row>
    <row r="266" spans="1:15" ht="39.6" x14ac:dyDescent="0.3">
      <c r="A266" s="71" t="s">
        <v>387</v>
      </c>
      <c r="B266" s="174" t="s">
        <v>510</v>
      </c>
      <c r="C266" s="73" t="s">
        <v>7</v>
      </c>
      <c r="D266" s="124">
        <v>178</v>
      </c>
      <c r="E266" s="74">
        <v>9.25</v>
      </c>
      <c r="F266" s="75"/>
      <c r="G266" s="74">
        <v>0</v>
      </c>
      <c r="H266" s="24"/>
      <c r="I266" s="74"/>
      <c r="J266" s="10">
        <f t="shared" si="124"/>
        <v>0</v>
      </c>
      <c r="K266" s="118">
        <f t="shared" si="125"/>
        <v>9.25</v>
      </c>
      <c r="L266" s="9">
        <f t="shared" si="107"/>
        <v>1646.5</v>
      </c>
      <c r="M266" s="9">
        <f t="shared" si="108"/>
        <v>0</v>
      </c>
      <c r="N266" s="9">
        <f t="shared" si="109"/>
        <v>0</v>
      </c>
      <c r="O266" s="82">
        <f t="shared" si="110"/>
        <v>1646.5</v>
      </c>
    </row>
    <row r="267" spans="1:15" ht="26.4" x14ac:dyDescent="0.3">
      <c r="A267" s="71" t="s">
        <v>388</v>
      </c>
      <c r="B267" s="174" t="s">
        <v>511</v>
      </c>
      <c r="C267" s="73" t="s">
        <v>7</v>
      </c>
      <c r="D267" s="124">
        <v>92.669899999999998</v>
      </c>
      <c r="E267" s="74">
        <v>48.67</v>
      </c>
      <c r="F267" s="75"/>
      <c r="G267" s="74">
        <v>0</v>
      </c>
      <c r="H267" s="24"/>
      <c r="I267" s="74">
        <v>0</v>
      </c>
      <c r="J267" s="10">
        <f t="shared" si="124"/>
        <v>0</v>
      </c>
      <c r="K267" s="118">
        <f t="shared" si="125"/>
        <v>48.67</v>
      </c>
      <c r="L267" s="9">
        <f t="shared" si="107"/>
        <v>4510.24</v>
      </c>
      <c r="M267" s="9">
        <f t="shared" si="108"/>
        <v>0</v>
      </c>
      <c r="N267" s="9">
        <f t="shared" si="109"/>
        <v>0</v>
      </c>
      <c r="O267" s="82">
        <f t="shared" si="110"/>
        <v>4510.24</v>
      </c>
    </row>
    <row r="268" spans="1:15" x14ac:dyDescent="0.3">
      <c r="A268" s="71" t="s">
        <v>389</v>
      </c>
      <c r="B268" s="174" t="s">
        <v>512</v>
      </c>
      <c r="C268" s="73" t="s">
        <v>10</v>
      </c>
      <c r="D268" s="124">
        <v>152.58000000000001</v>
      </c>
      <c r="E268" s="74">
        <v>2.2799999999999998</v>
      </c>
      <c r="F268" s="75"/>
      <c r="G268" s="74">
        <v>0</v>
      </c>
      <c r="H268" s="24"/>
      <c r="I268" s="74"/>
      <c r="J268" s="10">
        <f t="shared" si="124"/>
        <v>0</v>
      </c>
      <c r="K268" s="118">
        <f t="shared" si="125"/>
        <v>2.2799999999999998</v>
      </c>
      <c r="L268" s="9">
        <f t="shared" si="107"/>
        <v>347.88</v>
      </c>
      <c r="M268" s="9">
        <f t="shared" si="108"/>
        <v>0</v>
      </c>
      <c r="N268" s="9">
        <f t="shared" si="109"/>
        <v>0</v>
      </c>
      <c r="O268" s="82">
        <f t="shared" si="110"/>
        <v>347.88</v>
      </c>
    </row>
    <row r="269" spans="1:15" ht="26.4" x14ac:dyDescent="0.3">
      <c r="A269" s="71" t="s">
        <v>390</v>
      </c>
      <c r="B269" s="174" t="s">
        <v>513</v>
      </c>
      <c r="C269" s="73" t="s">
        <v>77</v>
      </c>
      <c r="D269" s="124">
        <v>106.84</v>
      </c>
      <c r="E269" s="74">
        <v>2</v>
      </c>
      <c r="F269" s="75"/>
      <c r="G269" s="74">
        <v>0</v>
      </c>
      <c r="H269" s="24"/>
      <c r="I269" s="74"/>
      <c r="J269" s="10">
        <f t="shared" si="124"/>
        <v>0</v>
      </c>
      <c r="K269" s="118">
        <f t="shared" si="125"/>
        <v>2</v>
      </c>
      <c r="L269" s="9">
        <f t="shared" si="107"/>
        <v>213.68</v>
      </c>
      <c r="M269" s="9">
        <f t="shared" si="108"/>
        <v>0</v>
      </c>
      <c r="N269" s="9">
        <f t="shared" si="109"/>
        <v>0</v>
      </c>
      <c r="O269" s="82">
        <f t="shared" si="110"/>
        <v>213.68</v>
      </c>
    </row>
    <row r="270" spans="1:15" x14ac:dyDescent="0.3">
      <c r="A270" s="71"/>
      <c r="B270" s="72"/>
      <c r="C270" s="73"/>
      <c r="D270" s="74"/>
      <c r="E270" s="74"/>
      <c r="F270" s="75"/>
      <c r="G270" s="23"/>
      <c r="H270" s="24"/>
      <c r="I270" s="12"/>
      <c r="J270" s="10"/>
      <c r="K270" s="32"/>
      <c r="L270" s="11">
        <f>SUM(L264,L254,L234,L224,L219,L203)</f>
        <v>85607.89</v>
      </c>
      <c r="M270" s="11">
        <f>SUM(M264,M254,M234,M224,M219,M203)</f>
        <v>0</v>
      </c>
      <c r="N270" s="11">
        <f>SUM(N264,N254,N234,N224,N219,N203)</f>
        <v>0</v>
      </c>
      <c r="O270" s="64"/>
    </row>
    <row r="271" spans="1:15" x14ac:dyDescent="0.3">
      <c r="A271" s="119" t="s">
        <v>249</v>
      </c>
      <c r="B271" s="110" t="s">
        <v>37</v>
      </c>
      <c r="C271" s="66"/>
      <c r="D271" s="67"/>
      <c r="E271" s="65"/>
      <c r="F271" s="68"/>
      <c r="G271" s="68"/>
      <c r="H271" s="30">
        <v>5.67</v>
      </c>
      <c r="I271" s="31"/>
      <c r="J271" s="32"/>
      <c r="K271" s="44"/>
      <c r="L271" s="27"/>
      <c r="M271" s="27"/>
      <c r="N271" s="27"/>
      <c r="O271" s="107">
        <f>SUM(O272:O304)</f>
        <v>35921.44000000001</v>
      </c>
    </row>
    <row r="272" spans="1:15" ht="26.4" x14ac:dyDescent="0.3">
      <c r="A272" s="71" t="s">
        <v>319</v>
      </c>
      <c r="B272" s="155" t="s">
        <v>549</v>
      </c>
      <c r="C272" s="128" t="s">
        <v>77</v>
      </c>
      <c r="D272" s="124">
        <v>8.43</v>
      </c>
      <c r="E272" s="129">
        <v>85</v>
      </c>
      <c r="F272" s="75"/>
      <c r="G272" s="12"/>
      <c r="H272" s="24">
        <v>9.49</v>
      </c>
      <c r="I272" s="12"/>
      <c r="J272" s="10">
        <f t="shared" ref="J272:J304" si="126">SUM(G272,I272)</f>
        <v>0</v>
      </c>
      <c r="K272" s="32">
        <f t="shared" ref="K272:K304" si="127">E272-J272</f>
        <v>85</v>
      </c>
      <c r="L272" s="9">
        <f t="shared" ref="L272:L288" si="128">ROUND(E272*D272,2)</f>
        <v>716.55</v>
      </c>
      <c r="M272" s="9">
        <f t="shared" ref="M272:M288" si="129">ROUND(I272*D272,2)</f>
        <v>0</v>
      </c>
      <c r="N272" s="9">
        <f t="shared" ref="N272:N288" si="130">ROUND(J272*D272,2)</f>
        <v>0</v>
      </c>
      <c r="O272" s="82">
        <f t="shared" ref="O272:O304" si="131">L272-N272</f>
        <v>716.55</v>
      </c>
    </row>
    <row r="273" spans="1:18" ht="26.4" x14ac:dyDescent="0.3">
      <c r="A273" s="71" t="s">
        <v>320</v>
      </c>
      <c r="B273" s="155" t="s">
        <v>150</v>
      </c>
      <c r="C273" s="128" t="s">
        <v>77</v>
      </c>
      <c r="D273" s="124">
        <v>9.49</v>
      </c>
      <c r="E273" s="129">
        <v>54</v>
      </c>
      <c r="F273" s="75"/>
      <c r="G273" s="12"/>
      <c r="H273" s="24">
        <v>5.52</v>
      </c>
      <c r="I273" s="12"/>
      <c r="J273" s="10">
        <f t="shared" si="126"/>
        <v>0</v>
      </c>
      <c r="K273" s="32">
        <f t="shared" si="127"/>
        <v>54</v>
      </c>
      <c r="L273" s="9">
        <f t="shared" si="128"/>
        <v>512.46</v>
      </c>
      <c r="M273" s="9">
        <f t="shared" si="129"/>
        <v>0</v>
      </c>
      <c r="N273" s="9">
        <f t="shared" si="130"/>
        <v>0</v>
      </c>
      <c r="O273" s="82">
        <f t="shared" si="131"/>
        <v>512.46</v>
      </c>
    </row>
    <row r="274" spans="1:18" x14ac:dyDescent="0.3">
      <c r="A274" s="167" t="s">
        <v>321</v>
      </c>
      <c r="B274" s="175" t="s">
        <v>357</v>
      </c>
      <c r="C274" s="181" t="s">
        <v>77</v>
      </c>
      <c r="D274" s="179">
        <v>1.45</v>
      </c>
      <c r="E274" s="182">
        <v>16</v>
      </c>
      <c r="F274" s="176"/>
      <c r="G274" s="171"/>
      <c r="H274" s="177">
        <v>6.88</v>
      </c>
      <c r="I274" s="171"/>
      <c r="J274" s="172">
        <f t="shared" si="126"/>
        <v>0</v>
      </c>
      <c r="K274" s="32">
        <f t="shared" si="127"/>
        <v>16</v>
      </c>
      <c r="L274" s="178">
        <f t="shared" si="128"/>
        <v>23.2</v>
      </c>
      <c r="M274" s="178">
        <f t="shared" si="129"/>
        <v>0</v>
      </c>
      <c r="N274" s="178">
        <f t="shared" si="130"/>
        <v>0</v>
      </c>
      <c r="O274" s="82">
        <f t="shared" si="131"/>
        <v>23.2</v>
      </c>
    </row>
    <row r="275" spans="1:18" x14ac:dyDescent="0.3">
      <c r="A275" s="167" t="s">
        <v>322</v>
      </c>
      <c r="B275" s="175" t="s">
        <v>550</v>
      </c>
      <c r="C275" s="181" t="s">
        <v>77</v>
      </c>
      <c r="D275" s="179">
        <v>2.2599999999999998</v>
      </c>
      <c r="E275" s="182">
        <v>39</v>
      </c>
      <c r="F275" s="176"/>
      <c r="G275" s="171"/>
      <c r="H275" s="177">
        <v>1135.78</v>
      </c>
      <c r="I275" s="171"/>
      <c r="J275" s="172">
        <f t="shared" si="126"/>
        <v>0</v>
      </c>
      <c r="K275" s="32">
        <f t="shared" si="127"/>
        <v>39</v>
      </c>
      <c r="L275" s="178">
        <f t="shared" si="128"/>
        <v>88.14</v>
      </c>
      <c r="M275" s="178">
        <f t="shared" si="129"/>
        <v>0</v>
      </c>
      <c r="N275" s="178">
        <f t="shared" si="130"/>
        <v>0</v>
      </c>
      <c r="O275" s="82">
        <f t="shared" si="131"/>
        <v>88.14</v>
      </c>
    </row>
    <row r="276" spans="1:18" x14ac:dyDescent="0.3">
      <c r="A276" s="167" t="s">
        <v>323</v>
      </c>
      <c r="B276" s="175" t="s">
        <v>358</v>
      </c>
      <c r="C276" s="181" t="s">
        <v>77</v>
      </c>
      <c r="D276" s="179">
        <v>1.04</v>
      </c>
      <c r="E276" s="182">
        <v>2</v>
      </c>
      <c r="F276" s="176"/>
      <c r="G276" s="171"/>
      <c r="H276" s="177">
        <v>3.21</v>
      </c>
      <c r="I276" s="171"/>
      <c r="J276" s="172">
        <f t="shared" si="126"/>
        <v>0</v>
      </c>
      <c r="K276" s="32">
        <f t="shared" si="127"/>
        <v>2</v>
      </c>
      <c r="L276" s="178">
        <f t="shared" si="128"/>
        <v>2.08</v>
      </c>
      <c r="M276" s="178">
        <f t="shared" si="129"/>
        <v>0</v>
      </c>
      <c r="N276" s="178">
        <f t="shared" si="130"/>
        <v>0</v>
      </c>
      <c r="O276" s="82">
        <f t="shared" si="131"/>
        <v>2.08</v>
      </c>
    </row>
    <row r="277" spans="1:18" ht="26.4" x14ac:dyDescent="0.3">
      <c r="A277" s="71" t="s">
        <v>324</v>
      </c>
      <c r="B277" s="155" t="s">
        <v>551</v>
      </c>
      <c r="C277" s="128" t="s">
        <v>12</v>
      </c>
      <c r="D277" s="124">
        <v>27.31</v>
      </c>
      <c r="E277" s="129">
        <v>97.3</v>
      </c>
      <c r="F277" s="75"/>
      <c r="G277" s="12"/>
      <c r="H277" s="24">
        <v>9.14</v>
      </c>
      <c r="I277" s="12"/>
      <c r="J277" s="10">
        <f t="shared" si="126"/>
        <v>0</v>
      </c>
      <c r="K277" s="32">
        <f t="shared" si="127"/>
        <v>97.3</v>
      </c>
      <c r="L277" s="9">
        <f t="shared" si="128"/>
        <v>2657.26</v>
      </c>
      <c r="M277" s="9">
        <f t="shared" si="129"/>
        <v>0</v>
      </c>
      <c r="N277" s="9">
        <f t="shared" si="130"/>
        <v>0</v>
      </c>
      <c r="O277" s="82">
        <f t="shared" si="131"/>
        <v>2657.26</v>
      </c>
      <c r="R277" s="16"/>
    </row>
    <row r="278" spans="1:18" ht="39.6" x14ac:dyDescent="0.3">
      <c r="A278" s="71" t="s">
        <v>325</v>
      </c>
      <c r="B278" s="155" t="s">
        <v>552</v>
      </c>
      <c r="C278" s="128" t="s">
        <v>12</v>
      </c>
      <c r="D278" s="124">
        <v>30.1799</v>
      </c>
      <c r="E278" s="129">
        <v>21.7</v>
      </c>
      <c r="F278" s="75"/>
      <c r="G278" s="12"/>
      <c r="H278" s="24">
        <v>15.54</v>
      </c>
      <c r="I278" s="12"/>
      <c r="J278" s="10">
        <f t="shared" si="126"/>
        <v>0</v>
      </c>
      <c r="K278" s="32">
        <f t="shared" si="127"/>
        <v>21.7</v>
      </c>
      <c r="L278" s="9">
        <f t="shared" si="128"/>
        <v>654.9</v>
      </c>
      <c r="M278" s="9">
        <f t="shared" si="129"/>
        <v>0</v>
      </c>
      <c r="N278" s="9">
        <f t="shared" si="130"/>
        <v>0</v>
      </c>
      <c r="O278" s="82">
        <f t="shared" si="131"/>
        <v>654.9</v>
      </c>
    </row>
    <row r="279" spans="1:18" ht="26.4" x14ac:dyDescent="0.3">
      <c r="A279" s="71" t="s">
        <v>326</v>
      </c>
      <c r="B279" s="155" t="s">
        <v>352</v>
      </c>
      <c r="C279" s="128" t="s">
        <v>12</v>
      </c>
      <c r="D279" s="124">
        <v>2.96</v>
      </c>
      <c r="E279" s="129">
        <v>185.5</v>
      </c>
      <c r="F279" s="75"/>
      <c r="G279" s="12"/>
      <c r="H279" s="24">
        <v>4.82</v>
      </c>
      <c r="I279" s="12"/>
      <c r="J279" s="10">
        <f t="shared" si="126"/>
        <v>0</v>
      </c>
      <c r="K279" s="32">
        <f t="shared" si="127"/>
        <v>185.5</v>
      </c>
      <c r="L279" s="9">
        <f t="shared" si="128"/>
        <v>549.08000000000004</v>
      </c>
      <c r="M279" s="9">
        <f t="shared" si="129"/>
        <v>0</v>
      </c>
      <c r="N279" s="9">
        <f t="shared" si="130"/>
        <v>0</v>
      </c>
      <c r="O279" s="82">
        <f t="shared" si="131"/>
        <v>549.08000000000004</v>
      </c>
    </row>
    <row r="280" spans="1:18" ht="26.4" x14ac:dyDescent="0.3">
      <c r="A280" s="71" t="s">
        <v>327</v>
      </c>
      <c r="B280" s="155" t="s">
        <v>151</v>
      </c>
      <c r="C280" s="128" t="s">
        <v>12</v>
      </c>
      <c r="D280" s="124">
        <v>4.3899949999999999</v>
      </c>
      <c r="E280" s="129">
        <v>1462.1</v>
      </c>
      <c r="F280" s="75"/>
      <c r="G280" s="12"/>
      <c r="H280" s="24">
        <v>5.45</v>
      </c>
      <c r="I280" s="12"/>
      <c r="J280" s="10">
        <f t="shared" si="126"/>
        <v>0</v>
      </c>
      <c r="K280" s="32">
        <f t="shared" si="127"/>
        <v>1462.1</v>
      </c>
      <c r="L280" s="9">
        <f t="shared" si="128"/>
        <v>6418.61</v>
      </c>
      <c r="M280" s="9">
        <f t="shared" si="129"/>
        <v>0</v>
      </c>
      <c r="N280" s="9">
        <f t="shared" si="130"/>
        <v>0</v>
      </c>
      <c r="O280" s="82">
        <f t="shared" si="131"/>
        <v>6418.61</v>
      </c>
    </row>
    <row r="281" spans="1:18" ht="26.4" x14ac:dyDescent="0.3">
      <c r="A281" s="71" t="s">
        <v>328</v>
      </c>
      <c r="B281" s="155" t="s">
        <v>152</v>
      </c>
      <c r="C281" s="128" t="s">
        <v>12</v>
      </c>
      <c r="D281" s="124">
        <v>7.2799899999999997</v>
      </c>
      <c r="E281" s="129">
        <v>306.60000000000002</v>
      </c>
      <c r="F281" s="75"/>
      <c r="G281" s="12"/>
      <c r="H281" s="24">
        <v>9.5500000000000007</v>
      </c>
      <c r="I281" s="12"/>
      <c r="J281" s="10">
        <f t="shared" si="126"/>
        <v>0</v>
      </c>
      <c r="K281" s="32">
        <f t="shared" si="127"/>
        <v>306.60000000000002</v>
      </c>
      <c r="L281" s="9">
        <f t="shared" si="128"/>
        <v>2232.04</v>
      </c>
      <c r="M281" s="9">
        <f t="shared" si="129"/>
        <v>0</v>
      </c>
      <c r="N281" s="9">
        <f t="shared" si="130"/>
        <v>0</v>
      </c>
      <c r="O281" s="82">
        <f t="shared" si="131"/>
        <v>2232.04</v>
      </c>
    </row>
    <row r="282" spans="1:18" ht="26.4" x14ac:dyDescent="0.3">
      <c r="A282" s="71" t="s">
        <v>329</v>
      </c>
      <c r="B282" s="155" t="s">
        <v>353</v>
      </c>
      <c r="C282" s="128" t="s">
        <v>12</v>
      </c>
      <c r="D282" s="124">
        <v>10.039999999999999</v>
      </c>
      <c r="E282" s="129">
        <v>224.6</v>
      </c>
      <c r="F282" s="75"/>
      <c r="G282" s="12"/>
      <c r="H282" s="24">
        <v>7.86</v>
      </c>
      <c r="I282" s="12"/>
      <c r="J282" s="10">
        <f t="shared" si="126"/>
        <v>0</v>
      </c>
      <c r="K282" s="32">
        <f t="shared" si="127"/>
        <v>224.6</v>
      </c>
      <c r="L282" s="9">
        <f t="shared" si="128"/>
        <v>2254.98</v>
      </c>
      <c r="M282" s="9">
        <f t="shared" si="129"/>
        <v>0</v>
      </c>
      <c r="N282" s="9">
        <f t="shared" si="130"/>
        <v>0</v>
      </c>
      <c r="O282" s="82">
        <f t="shared" si="131"/>
        <v>2254.98</v>
      </c>
    </row>
    <row r="283" spans="1:18" ht="26.4" x14ac:dyDescent="0.3">
      <c r="A283" s="71" t="s">
        <v>330</v>
      </c>
      <c r="B283" s="155" t="s">
        <v>553</v>
      </c>
      <c r="C283" s="128" t="s">
        <v>77</v>
      </c>
      <c r="D283" s="124">
        <v>282.14</v>
      </c>
      <c r="E283" s="129">
        <v>5</v>
      </c>
      <c r="F283" s="75"/>
      <c r="G283" s="12"/>
      <c r="H283" s="24">
        <v>5.97</v>
      </c>
      <c r="I283" s="12"/>
      <c r="J283" s="10">
        <f t="shared" si="126"/>
        <v>0</v>
      </c>
      <c r="K283" s="32">
        <f t="shared" si="127"/>
        <v>5</v>
      </c>
      <c r="L283" s="9">
        <f t="shared" si="128"/>
        <v>1410.7</v>
      </c>
      <c r="M283" s="9">
        <f t="shared" si="129"/>
        <v>0</v>
      </c>
      <c r="N283" s="9">
        <f t="shared" si="130"/>
        <v>0</v>
      </c>
      <c r="O283" s="82">
        <f t="shared" si="131"/>
        <v>1410.7</v>
      </c>
      <c r="R283" s="16"/>
    </row>
    <row r="284" spans="1:18" ht="26.4" x14ac:dyDescent="0.3">
      <c r="A284" s="71" t="s">
        <v>331</v>
      </c>
      <c r="B284" s="155" t="s">
        <v>153</v>
      </c>
      <c r="C284" s="128" t="s">
        <v>77</v>
      </c>
      <c r="D284" s="124">
        <v>25.96</v>
      </c>
      <c r="E284" s="129">
        <v>19</v>
      </c>
      <c r="F284" s="75"/>
      <c r="G284" s="12"/>
      <c r="H284" s="24">
        <v>12.26</v>
      </c>
      <c r="I284" s="12"/>
      <c r="J284" s="10">
        <f t="shared" si="126"/>
        <v>0</v>
      </c>
      <c r="K284" s="32">
        <f t="shared" si="127"/>
        <v>19</v>
      </c>
      <c r="L284" s="9">
        <f t="shared" si="128"/>
        <v>493.24</v>
      </c>
      <c r="M284" s="9">
        <f t="shared" si="129"/>
        <v>0</v>
      </c>
      <c r="N284" s="9">
        <f t="shared" si="130"/>
        <v>0</v>
      </c>
      <c r="O284" s="82">
        <f t="shared" si="131"/>
        <v>493.24</v>
      </c>
    </row>
    <row r="285" spans="1:18" ht="26.4" x14ac:dyDescent="0.3">
      <c r="A285" s="71" t="s">
        <v>332</v>
      </c>
      <c r="B285" s="155" t="s">
        <v>356</v>
      </c>
      <c r="C285" s="128" t="s">
        <v>77</v>
      </c>
      <c r="D285" s="124">
        <v>45.67</v>
      </c>
      <c r="E285" s="129">
        <v>3</v>
      </c>
      <c r="F285" s="75"/>
      <c r="G285" s="12"/>
      <c r="H285" s="24">
        <v>9.01</v>
      </c>
      <c r="I285" s="12"/>
      <c r="J285" s="10">
        <f t="shared" si="126"/>
        <v>0</v>
      </c>
      <c r="K285" s="32">
        <f t="shared" si="127"/>
        <v>3</v>
      </c>
      <c r="L285" s="9">
        <f t="shared" si="128"/>
        <v>137.01</v>
      </c>
      <c r="M285" s="9">
        <f t="shared" si="129"/>
        <v>0</v>
      </c>
      <c r="N285" s="9">
        <f t="shared" si="130"/>
        <v>0</v>
      </c>
      <c r="O285" s="82">
        <f t="shared" si="131"/>
        <v>137.01</v>
      </c>
    </row>
    <row r="286" spans="1:18" ht="26.4" x14ac:dyDescent="0.3">
      <c r="A286" s="71" t="s">
        <v>333</v>
      </c>
      <c r="B286" s="155" t="s">
        <v>360</v>
      </c>
      <c r="C286" s="128" t="s">
        <v>77</v>
      </c>
      <c r="D286" s="124">
        <v>10.7</v>
      </c>
      <c r="E286" s="129">
        <v>22</v>
      </c>
      <c r="F286" s="75"/>
      <c r="G286" s="12"/>
      <c r="H286" s="24">
        <v>9.01</v>
      </c>
      <c r="I286" s="12"/>
      <c r="J286" s="10">
        <f t="shared" si="126"/>
        <v>0</v>
      </c>
      <c r="K286" s="32">
        <f t="shared" si="127"/>
        <v>22</v>
      </c>
      <c r="L286" s="9">
        <f t="shared" si="128"/>
        <v>235.4</v>
      </c>
      <c r="M286" s="9">
        <f t="shared" si="129"/>
        <v>0</v>
      </c>
      <c r="N286" s="9">
        <f t="shared" si="130"/>
        <v>0</v>
      </c>
      <c r="O286" s="82">
        <f t="shared" si="131"/>
        <v>235.4</v>
      </c>
    </row>
    <row r="287" spans="1:18" ht="26.4" x14ac:dyDescent="0.3">
      <c r="A287" s="71" t="s">
        <v>334</v>
      </c>
      <c r="B287" s="155" t="s">
        <v>361</v>
      </c>
      <c r="C287" s="128" t="s">
        <v>77</v>
      </c>
      <c r="D287" s="124">
        <v>11.22</v>
      </c>
      <c r="E287" s="129">
        <v>6</v>
      </c>
      <c r="F287" s="75"/>
      <c r="G287" s="12"/>
      <c r="H287" s="24">
        <v>3.77</v>
      </c>
      <c r="I287" s="12"/>
      <c r="J287" s="10">
        <f t="shared" si="126"/>
        <v>0</v>
      </c>
      <c r="K287" s="32">
        <f t="shared" si="127"/>
        <v>6</v>
      </c>
      <c r="L287" s="9">
        <f t="shared" si="128"/>
        <v>67.319999999999993</v>
      </c>
      <c r="M287" s="9">
        <f t="shared" si="129"/>
        <v>0</v>
      </c>
      <c r="N287" s="9">
        <f t="shared" si="130"/>
        <v>0</v>
      </c>
      <c r="O287" s="82">
        <f t="shared" si="131"/>
        <v>67.319999999999993</v>
      </c>
    </row>
    <row r="288" spans="1:18" x14ac:dyDescent="0.3">
      <c r="A288" s="167" t="s">
        <v>335</v>
      </c>
      <c r="B288" s="175" t="s">
        <v>554</v>
      </c>
      <c r="C288" s="181" t="s">
        <v>77</v>
      </c>
      <c r="D288" s="179">
        <v>15.57</v>
      </c>
      <c r="E288" s="182">
        <v>1</v>
      </c>
      <c r="F288" s="176"/>
      <c r="G288" s="171"/>
      <c r="H288" s="177">
        <v>5.46</v>
      </c>
      <c r="I288" s="171"/>
      <c r="J288" s="172">
        <f t="shared" si="126"/>
        <v>0</v>
      </c>
      <c r="K288" s="32">
        <f t="shared" si="127"/>
        <v>1</v>
      </c>
      <c r="L288" s="178">
        <f t="shared" si="128"/>
        <v>15.57</v>
      </c>
      <c r="M288" s="178">
        <f t="shared" si="129"/>
        <v>0</v>
      </c>
      <c r="N288" s="178">
        <f t="shared" si="130"/>
        <v>0</v>
      </c>
      <c r="O288" s="82">
        <f t="shared" si="131"/>
        <v>15.57</v>
      </c>
    </row>
    <row r="289" spans="1:18" x14ac:dyDescent="0.3">
      <c r="A289" s="167" t="s">
        <v>336</v>
      </c>
      <c r="B289" s="175" t="s">
        <v>555</v>
      </c>
      <c r="C289" s="181" t="s">
        <v>77</v>
      </c>
      <c r="D289" s="179">
        <v>8.58</v>
      </c>
      <c r="E289" s="182">
        <v>1</v>
      </c>
      <c r="F289" s="176"/>
      <c r="G289" s="171"/>
      <c r="H289" s="177">
        <v>132.87</v>
      </c>
      <c r="I289" s="171"/>
      <c r="J289" s="172">
        <f t="shared" si="126"/>
        <v>0</v>
      </c>
      <c r="K289" s="32">
        <f t="shared" si="127"/>
        <v>1</v>
      </c>
      <c r="L289" s="178">
        <f t="shared" ref="L289:L304" si="132">ROUND(E289*D289,2)</f>
        <v>8.58</v>
      </c>
      <c r="M289" s="178">
        <f t="shared" ref="M289:M304" si="133">ROUND(I289*D289,2)</f>
        <v>0</v>
      </c>
      <c r="N289" s="178">
        <f t="shared" ref="N289:N304" si="134">ROUND(J289*D289,2)</f>
        <v>0</v>
      </c>
      <c r="O289" s="82">
        <f t="shared" si="131"/>
        <v>8.58</v>
      </c>
    </row>
    <row r="290" spans="1:18" ht="26.4" x14ac:dyDescent="0.3">
      <c r="A290" s="71" t="s">
        <v>337</v>
      </c>
      <c r="B290" s="155" t="s">
        <v>556</v>
      </c>
      <c r="C290" s="128" t="s">
        <v>77</v>
      </c>
      <c r="D290" s="124">
        <v>90.34</v>
      </c>
      <c r="E290" s="129">
        <v>12</v>
      </c>
      <c r="F290" s="75"/>
      <c r="G290" s="12"/>
      <c r="H290" s="24">
        <v>69.88</v>
      </c>
      <c r="I290" s="12"/>
      <c r="J290" s="10">
        <f t="shared" si="126"/>
        <v>0</v>
      </c>
      <c r="K290" s="32">
        <f t="shared" si="127"/>
        <v>12</v>
      </c>
      <c r="L290" s="9">
        <f t="shared" si="132"/>
        <v>1084.08</v>
      </c>
      <c r="M290" s="9">
        <f t="shared" si="133"/>
        <v>0</v>
      </c>
      <c r="N290" s="9">
        <f t="shared" si="134"/>
        <v>0</v>
      </c>
      <c r="O290" s="82">
        <f t="shared" si="131"/>
        <v>1084.08</v>
      </c>
    </row>
    <row r="291" spans="1:18" x14ac:dyDescent="0.3">
      <c r="A291" s="71" t="s">
        <v>338</v>
      </c>
      <c r="B291" s="155" t="s">
        <v>557</v>
      </c>
      <c r="C291" s="128" t="s">
        <v>77</v>
      </c>
      <c r="D291" s="124">
        <v>75.72</v>
      </c>
      <c r="E291" s="129">
        <v>4</v>
      </c>
      <c r="F291" s="75"/>
      <c r="G291" s="12"/>
      <c r="H291" s="24">
        <v>70.92</v>
      </c>
      <c r="I291" s="12"/>
      <c r="J291" s="10">
        <f t="shared" si="126"/>
        <v>0</v>
      </c>
      <c r="K291" s="32">
        <f t="shared" si="127"/>
        <v>4</v>
      </c>
      <c r="L291" s="9">
        <f t="shared" si="132"/>
        <v>302.88</v>
      </c>
      <c r="M291" s="9">
        <f t="shared" si="133"/>
        <v>0</v>
      </c>
      <c r="N291" s="9">
        <f t="shared" si="134"/>
        <v>0</v>
      </c>
      <c r="O291" s="82">
        <f t="shared" si="131"/>
        <v>302.88</v>
      </c>
    </row>
    <row r="292" spans="1:18" ht="39.6" x14ac:dyDescent="0.3">
      <c r="A292" s="71" t="s">
        <v>339</v>
      </c>
      <c r="B292" s="155" t="s">
        <v>558</v>
      </c>
      <c r="C292" s="128" t="s">
        <v>12</v>
      </c>
      <c r="D292" s="124">
        <v>10.4399</v>
      </c>
      <c r="E292" s="129">
        <v>16.899999999999999</v>
      </c>
      <c r="F292" s="75"/>
      <c r="G292" s="12"/>
      <c r="H292" s="24"/>
      <c r="I292" s="12"/>
      <c r="J292" s="10">
        <f t="shared" si="126"/>
        <v>0</v>
      </c>
      <c r="K292" s="32">
        <f t="shared" si="127"/>
        <v>16.899999999999999</v>
      </c>
      <c r="L292" s="9">
        <f t="shared" si="132"/>
        <v>176.43</v>
      </c>
      <c r="M292" s="9">
        <f t="shared" si="133"/>
        <v>0</v>
      </c>
      <c r="N292" s="9">
        <f t="shared" si="134"/>
        <v>0</v>
      </c>
      <c r="O292" s="82">
        <f t="shared" si="131"/>
        <v>176.43</v>
      </c>
      <c r="R292" s="16"/>
    </row>
    <row r="293" spans="1:18" ht="39.6" x14ac:dyDescent="0.3">
      <c r="A293" s="71" t="s">
        <v>340</v>
      </c>
      <c r="B293" s="155" t="s">
        <v>559</v>
      </c>
      <c r="C293" s="128" t="s">
        <v>12</v>
      </c>
      <c r="D293" s="124">
        <v>5.74</v>
      </c>
      <c r="E293" s="129">
        <v>356.6</v>
      </c>
      <c r="F293" s="75"/>
      <c r="G293" s="12"/>
      <c r="H293" s="24"/>
      <c r="I293" s="12"/>
      <c r="J293" s="10">
        <f t="shared" si="126"/>
        <v>0</v>
      </c>
      <c r="K293" s="130">
        <f t="shared" si="127"/>
        <v>356.6</v>
      </c>
      <c r="L293" s="9">
        <f t="shared" si="132"/>
        <v>2046.88</v>
      </c>
      <c r="M293" s="9">
        <f t="shared" si="133"/>
        <v>0</v>
      </c>
      <c r="N293" s="9">
        <f t="shared" si="134"/>
        <v>0</v>
      </c>
      <c r="O293" s="82">
        <f t="shared" si="131"/>
        <v>2046.88</v>
      </c>
    </row>
    <row r="294" spans="1:18" ht="39.6" x14ac:dyDescent="0.3">
      <c r="A294" s="71" t="s">
        <v>341</v>
      </c>
      <c r="B294" s="155" t="s">
        <v>354</v>
      </c>
      <c r="C294" s="128" t="s">
        <v>12</v>
      </c>
      <c r="D294" s="124">
        <v>11.1799</v>
      </c>
      <c r="E294" s="129">
        <v>55.2</v>
      </c>
      <c r="F294" s="75"/>
      <c r="G294" s="12"/>
      <c r="H294" s="24"/>
      <c r="I294" s="12"/>
      <c r="J294" s="10">
        <f t="shared" si="126"/>
        <v>0</v>
      </c>
      <c r="K294" s="130">
        <f t="shared" si="127"/>
        <v>55.2</v>
      </c>
      <c r="L294" s="9">
        <f t="shared" si="132"/>
        <v>617.13</v>
      </c>
      <c r="M294" s="9">
        <f t="shared" si="133"/>
        <v>0</v>
      </c>
      <c r="N294" s="9">
        <f t="shared" si="134"/>
        <v>0</v>
      </c>
      <c r="O294" s="82">
        <f t="shared" si="131"/>
        <v>617.13</v>
      </c>
    </row>
    <row r="295" spans="1:18" ht="39.6" x14ac:dyDescent="0.3">
      <c r="A295" s="71" t="s">
        <v>342</v>
      </c>
      <c r="B295" s="155" t="s">
        <v>560</v>
      </c>
      <c r="C295" s="128" t="s">
        <v>12</v>
      </c>
      <c r="D295" s="124">
        <v>14.329980000000001</v>
      </c>
      <c r="E295" s="129">
        <v>138.5</v>
      </c>
      <c r="F295" s="75"/>
      <c r="G295" s="12"/>
      <c r="H295" s="24"/>
      <c r="I295" s="12"/>
      <c r="J295" s="10">
        <f t="shared" si="126"/>
        <v>0</v>
      </c>
      <c r="K295" s="130">
        <f t="shared" si="127"/>
        <v>138.5</v>
      </c>
      <c r="L295" s="9">
        <f t="shared" si="132"/>
        <v>1984.7</v>
      </c>
      <c r="M295" s="9">
        <f t="shared" si="133"/>
        <v>0</v>
      </c>
      <c r="N295" s="9">
        <f t="shared" si="134"/>
        <v>0</v>
      </c>
      <c r="O295" s="82">
        <f t="shared" si="131"/>
        <v>1984.7</v>
      </c>
    </row>
    <row r="296" spans="1:18" ht="39.6" x14ac:dyDescent="0.3">
      <c r="A296" s="71" t="s">
        <v>343</v>
      </c>
      <c r="B296" s="155" t="s">
        <v>355</v>
      </c>
      <c r="C296" s="128" t="s">
        <v>12</v>
      </c>
      <c r="D296" s="124">
        <v>8.0295000000000005</v>
      </c>
      <c r="E296" s="129">
        <v>13.6</v>
      </c>
      <c r="F296" s="75"/>
      <c r="G296" s="12"/>
      <c r="H296" s="24"/>
      <c r="I296" s="12"/>
      <c r="J296" s="10">
        <f t="shared" si="126"/>
        <v>0</v>
      </c>
      <c r="K296" s="130">
        <f t="shared" si="127"/>
        <v>13.6</v>
      </c>
      <c r="L296" s="9">
        <f t="shared" si="132"/>
        <v>109.2</v>
      </c>
      <c r="M296" s="9">
        <f t="shared" si="133"/>
        <v>0</v>
      </c>
      <c r="N296" s="9">
        <f t="shared" si="134"/>
        <v>0</v>
      </c>
      <c r="O296" s="82">
        <f t="shared" si="131"/>
        <v>109.2</v>
      </c>
    </row>
    <row r="297" spans="1:18" x14ac:dyDescent="0.3">
      <c r="A297" s="71" t="s">
        <v>344</v>
      </c>
      <c r="B297" s="155" t="s">
        <v>561</v>
      </c>
      <c r="C297" s="128" t="s">
        <v>77</v>
      </c>
      <c r="D297" s="124">
        <v>75.489999999999995</v>
      </c>
      <c r="E297" s="129">
        <v>1</v>
      </c>
      <c r="F297" s="75"/>
      <c r="G297" s="12"/>
      <c r="H297" s="24"/>
      <c r="I297" s="12"/>
      <c r="J297" s="10">
        <f t="shared" si="126"/>
        <v>0</v>
      </c>
      <c r="K297" s="130">
        <f t="shared" si="127"/>
        <v>1</v>
      </c>
      <c r="L297" s="9">
        <f t="shared" si="132"/>
        <v>75.489999999999995</v>
      </c>
      <c r="M297" s="9">
        <f t="shared" si="133"/>
        <v>0</v>
      </c>
      <c r="N297" s="9">
        <f t="shared" si="134"/>
        <v>0</v>
      </c>
      <c r="O297" s="82">
        <f t="shared" si="131"/>
        <v>75.489999999999995</v>
      </c>
    </row>
    <row r="298" spans="1:18" x14ac:dyDescent="0.3">
      <c r="A298" s="71" t="s">
        <v>345</v>
      </c>
      <c r="B298" s="155" t="s">
        <v>562</v>
      </c>
      <c r="C298" s="128" t="s">
        <v>77</v>
      </c>
      <c r="D298" s="124">
        <v>81.2</v>
      </c>
      <c r="E298" s="129">
        <v>44</v>
      </c>
      <c r="F298" s="75"/>
      <c r="G298" s="12"/>
      <c r="H298" s="24"/>
      <c r="I298" s="12"/>
      <c r="J298" s="10">
        <f t="shared" si="126"/>
        <v>0</v>
      </c>
      <c r="K298" s="130">
        <f t="shared" si="127"/>
        <v>44</v>
      </c>
      <c r="L298" s="9">
        <f t="shared" si="132"/>
        <v>3572.8</v>
      </c>
      <c r="M298" s="9">
        <f t="shared" si="133"/>
        <v>0</v>
      </c>
      <c r="N298" s="9">
        <f t="shared" si="134"/>
        <v>0</v>
      </c>
      <c r="O298" s="82">
        <f t="shared" si="131"/>
        <v>3572.8</v>
      </c>
    </row>
    <row r="299" spans="1:18" ht="39.6" x14ac:dyDescent="0.3">
      <c r="A299" s="71" t="s">
        <v>346</v>
      </c>
      <c r="B299" s="155" t="s">
        <v>563</v>
      </c>
      <c r="C299" s="128" t="s">
        <v>362</v>
      </c>
      <c r="D299" s="124">
        <v>1485.71</v>
      </c>
      <c r="E299" s="129">
        <v>1</v>
      </c>
      <c r="F299" s="75"/>
      <c r="G299" s="12"/>
      <c r="H299" s="24"/>
      <c r="I299" s="12"/>
      <c r="J299" s="10">
        <f t="shared" si="126"/>
        <v>0</v>
      </c>
      <c r="K299" s="130">
        <f t="shared" si="127"/>
        <v>1</v>
      </c>
      <c r="L299" s="9">
        <f t="shared" si="132"/>
        <v>1485.71</v>
      </c>
      <c r="M299" s="9">
        <f t="shared" si="133"/>
        <v>0</v>
      </c>
      <c r="N299" s="9">
        <f t="shared" si="134"/>
        <v>0</v>
      </c>
      <c r="O299" s="82">
        <f t="shared" si="131"/>
        <v>1485.71</v>
      </c>
    </row>
    <row r="300" spans="1:18" ht="39.6" x14ac:dyDescent="0.3">
      <c r="A300" s="71" t="s">
        <v>347</v>
      </c>
      <c r="B300" s="155" t="s">
        <v>359</v>
      </c>
      <c r="C300" s="128" t="s">
        <v>362</v>
      </c>
      <c r="D300" s="124">
        <v>1181.55</v>
      </c>
      <c r="E300" s="129">
        <v>1</v>
      </c>
      <c r="F300" s="75"/>
      <c r="G300" s="12"/>
      <c r="H300" s="24"/>
      <c r="I300" s="12"/>
      <c r="J300" s="10">
        <f t="shared" si="126"/>
        <v>0</v>
      </c>
      <c r="K300" s="130">
        <f t="shared" si="127"/>
        <v>1</v>
      </c>
      <c r="L300" s="9">
        <f t="shared" si="132"/>
        <v>1181.55</v>
      </c>
      <c r="M300" s="9">
        <f t="shared" si="133"/>
        <v>0</v>
      </c>
      <c r="N300" s="9">
        <f t="shared" si="134"/>
        <v>0</v>
      </c>
      <c r="O300" s="82">
        <f t="shared" si="131"/>
        <v>1181.55</v>
      </c>
    </row>
    <row r="301" spans="1:18" ht="26.4" x14ac:dyDescent="0.3">
      <c r="A301" s="167" t="s">
        <v>348</v>
      </c>
      <c r="B301" s="175" t="s">
        <v>564</v>
      </c>
      <c r="C301" s="181" t="s">
        <v>362</v>
      </c>
      <c r="D301" s="179">
        <v>2118</v>
      </c>
      <c r="E301" s="182">
        <v>1</v>
      </c>
      <c r="F301" s="176"/>
      <c r="G301" s="171"/>
      <c r="H301" s="177"/>
      <c r="I301" s="171"/>
      <c r="J301" s="172">
        <f t="shared" si="126"/>
        <v>0</v>
      </c>
      <c r="K301" s="130">
        <f t="shared" si="127"/>
        <v>1</v>
      </c>
      <c r="L301" s="178">
        <f t="shared" si="132"/>
        <v>2118</v>
      </c>
      <c r="M301" s="178">
        <f t="shared" si="133"/>
        <v>0</v>
      </c>
      <c r="N301" s="178">
        <f t="shared" si="134"/>
        <v>0</v>
      </c>
      <c r="O301" s="82">
        <f t="shared" si="131"/>
        <v>2118</v>
      </c>
    </row>
    <row r="302" spans="1:18" ht="26.4" x14ac:dyDescent="0.3">
      <c r="A302" s="71" t="s">
        <v>349</v>
      </c>
      <c r="B302" s="155" t="s">
        <v>565</v>
      </c>
      <c r="C302" s="128" t="s">
        <v>77</v>
      </c>
      <c r="D302" s="124">
        <v>27.54</v>
      </c>
      <c r="E302" s="129">
        <v>50</v>
      </c>
      <c r="F302" s="75"/>
      <c r="G302" s="12"/>
      <c r="H302" s="24"/>
      <c r="I302" s="12"/>
      <c r="J302" s="10">
        <f t="shared" si="126"/>
        <v>0</v>
      </c>
      <c r="K302" s="130">
        <f t="shared" si="127"/>
        <v>50</v>
      </c>
      <c r="L302" s="9">
        <f t="shared" si="132"/>
        <v>1377</v>
      </c>
      <c r="M302" s="9">
        <f t="shared" si="133"/>
        <v>0</v>
      </c>
      <c r="N302" s="9">
        <f t="shared" si="134"/>
        <v>0</v>
      </c>
      <c r="O302" s="82">
        <f t="shared" si="131"/>
        <v>1377</v>
      </c>
    </row>
    <row r="303" spans="1:18" ht="26.4" x14ac:dyDescent="0.3">
      <c r="A303" s="71" t="s">
        <v>350</v>
      </c>
      <c r="B303" s="155" t="s">
        <v>154</v>
      </c>
      <c r="C303" s="128" t="s">
        <v>77</v>
      </c>
      <c r="D303" s="124">
        <v>40.799999999999997</v>
      </c>
      <c r="E303" s="129">
        <v>12</v>
      </c>
      <c r="F303" s="75"/>
      <c r="G303" s="12"/>
      <c r="H303" s="24"/>
      <c r="I303" s="12"/>
      <c r="J303" s="10">
        <f t="shared" si="126"/>
        <v>0</v>
      </c>
      <c r="K303" s="130">
        <f t="shared" si="127"/>
        <v>12</v>
      </c>
      <c r="L303" s="9">
        <f t="shared" si="132"/>
        <v>489.6</v>
      </c>
      <c r="M303" s="9">
        <f t="shared" si="133"/>
        <v>0</v>
      </c>
      <c r="N303" s="9">
        <f t="shared" si="134"/>
        <v>0</v>
      </c>
      <c r="O303" s="82">
        <f t="shared" si="131"/>
        <v>489.6</v>
      </c>
    </row>
    <row r="304" spans="1:18" x14ac:dyDescent="0.3">
      <c r="A304" s="71" t="s">
        <v>351</v>
      </c>
      <c r="B304" s="155" t="s">
        <v>566</v>
      </c>
      <c r="C304" s="128" t="s">
        <v>77</v>
      </c>
      <c r="D304" s="124">
        <v>91.43</v>
      </c>
      <c r="E304" s="129">
        <v>9</v>
      </c>
      <c r="F304" s="75"/>
      <c r="G304" s="12"/>
      <c r="H304" s="24"/>
      <c r="I304" s="12"/>
      <c r="J304" s="10">
        <f t="shared" si="126"/>
        <v>0</v>
      </c>
      <c r="K304" s="130">
        <f t="shared" si="127"/>
        <v>9</v>
      </c>
      <c r="L304" s="9">
        <f t="shared" si="132"/>
        <v>822.87</v>
      </c>
      <c r="M304" s="9">
        <f t="shared" si="133"/>
        <v>0</v>
      </c>
      <c r="N304" s="9">
        <f t="shared" si="134"/>
        <v>0</v>
      </c>
      <c r="O304" s="82">
        <f t="shared" si="131"/>
        <v>822.87</v>
      </c>
    </row>
    <row r="305" spans="1:15" x14ac:dyDescent="0.3">
      <c r="A305" s="71"/>
      <c r="B305" s="84"/>
      <c r="C305" s="73"/>
      <c r="D305" s="74"/>
      <c r="E305" s="74"/>
      <c r="F305" s="75"/>
      <c r="G305" s="75"/>
      <c r="H305" s="24"/>
      <c r="I305" s="12"/>
      <c r="J305" s="10"/>
      <c r="K305" s="32"/>
      <c r="L305" s="11">
        <f>SUM(L272:L304)</f>
        <v>35921.44000000001</v>
      </c>
      <c r="M305" s="11">
        <f>SUM(M272:M304)</f>
        <v>0</v>
      </c>
      <c r="N305" s="11">
        <f>SUM(N272:N304)</f>
        <v>0</v>
      </c>
      <c r="O305" s="64"/>
    </row>
    <row r="306" spans="1:15" x14ac:dyDescent="0.3">
      <c r="A306" s="111" t="s">
        <v>148</v>
      </c>
      <c r="B306" s="110" t="s">
        <v>363</v>
      </c>
      <c r="C306" s="66"/>
      <c r="D306" s="67"/>
      <c r="E306" s="65"/>
      <c r="F306" s="68"/>
      <c r="G306" s="68"/>
      <c r="H306" s="30">
        <v>70.239999999999995</v>
      </c>
      <c r="I306" s="31"/>
      <c r="J306" s="32"/>
      <c r="K306" s="44"/>
      <c r="L306" s="27"/>
      <c r="M306" s="27"/>
      <c r="N306" s="27"/>
      <c r="O306" s="107">
        <f>SUM(O307:O311)</f>
        <v>2860.59</v>
      </c>
    </row>
    <row r="307" spans="1:15" ht="39.6" x14ac:dyDescent="0.3">
      <c r="A307" s="71" t="s">
        <v>149</v>
      </c>
      <c r="B307" s="126" t="s">
        <v>367</v>
      </c>
      <c r="C307" s="73" t="s">
        <v>77</v>
      </c>
      <c r="D307" s="124">
        <v>36.86</v>
      </c>
      <c r="E307" s="74">
        <v>5</v>
      </c>
      <c r="F307" s="75"/>
      <c r="G307" s="75"/>
      <c r="H307" s="24"/>
      <c r="I307" s="12"/>
      <c r="J307" s="10">
        <f t="shared" ref="J307:J311" si="135">SUM(G307:I307)</f>
        <v>0</v>
      </c>
      <c r="K307" s="130">
        <f t="shared" ref="K307:K311" si="136">E307-J307</f>
        <v>5</v>
      </c>
      <c r="L307" s="9">
        <f t="shared" ref="L307:L311" si="137">ROUND(E307*D307,2)</f>
        <v>184.3</v>
      </c>
      <c r="M307" s="9">
        <f t="shared" ref="M307:M311" si="138">ROUND(I307*D307,2)</f>
        <v>0</v>
      </c>
      <c r="N307" s="9">
        <f t="shared" ref="N307:N311" si="139">ROUND(J307*D307,2)</f>
        <v>0</v>
      </c>
      <c r="O307" s="82">
        <f t="shared" ref="O307:O311" si="140">L307-N307</f>
        <v>184.3</v>
      </c>
    </row>
    <row r="308" spans="1:15" ht="26.4" x14ac:dyDescent="0.3">
      <c r="A308" s="71" t="s">
        <v>364</v>
      </c>
      <c r="B308" s="126" t="s">
        <v>368</v>
      </c>
      <c r="C308" s="73" t="s">
        <v>77</v>
      </c>
      <c r="D308" s="124">
        <v>72.56</v>
      </c>
      <c r="E308" s="74">
        <v>3</v>
      </c>
      <c r="F308" s="75"/>
      <c r="G308" s="75"/>
      <c r="H308" s="24"/>
      <c r="I308" s="12"/>
      <c r="J308" s="10">
        <f t="shared" si="135"/>
        <v>0</v>
      </c>
      <c r="K308" s="130">
        <f t="shared" si="136"/>
        <v>3</v>
      </c>
      <c r="L308" s="9">
        <f t="shared" si="137"/>
        <v>217.68</v>
      </c>
      <c r="M308" s="9">
        <f t="shared" si="138"/>
        <v>0</v>
      </c>
      <c r="N308" s="9">
        <f t="shared" si="139"/>
        <v>0</v>
      </c>
      <c r="O308" s="82">
        <f t="shared" si="140"/>
        <v>217.68</v>
      </c>
    </row>
    <row r="309" spans="1:15" ht="26.4" x14ac:dyDescent="0.3">
      <c r="A309" s="71" t="s">
        <v>365</v>
      </c>
      <c r="B309" s="126" t="s">
        <v>369</v>
      </c>
      <c r="C309" s="73" t="s">
        <v>77</v>
      </c>
      <c r="D309" s="124">
        <v>321.08999999999997</v>
      </c>
      <c r="E309" s="74">
        <v>3</v>
      </c>
      <c r="F309" s="75"/>
      <c r="G309" s="75"/>
      <c r="H309" s="24"/>
      <c r="I309" s="12"/>
      <c r="J309" s="10">
        <f t="shared" si="135"/>
        <v>0</v>
      </c>
      <c r="K309" s="130">
        <f t="shared" si="136"/>
        <v>3</v>
      </c>
      <c r="L309" s="9">
        <f t="shared" si="137"/>
        <v>963.27</v>
      </c>
      <c r="M309" s="9">
        <f t="shared" si="138"/>
        <v>0</v>
      </c>
      <c r="N309" s="9">
        <f t="shared" si="139"/>
        <v>0</v>
      </c>
      <c r="O309" s="82">
        <f t="shared" si="140"/>
        <v>963.27</v>
      </c>
    </row>
    <row r="310" spans="1:15" ht="26.4" x14ac:dyDescent="0.3">
      <c r="A310" s="71" t="s">
        <v>366</v>
      </c>
      <c r="B310" s="126" t="s">
        <v>370</v>
      </c>
      <c r="C310" s="73" t="s">
        <v>77</v>
      </c>
      <c r="D310" s="124">
        <v>364.22</v>
      </c>
      <c r="E310" s="74">
        <v>4</v>
      </c>
      <c r="F310" s="75"/>
      <c r="G310" s="75"/>
      <c r="H310" s="24"/>
      <c r="I310" s="12"/>
      <c r="J310" s="10">
        <f t="shared" ref="J310" si="141">SUM(G310:I310)</f>
        <v>0</v>
      </c>
      <c r="K310" s="130">
        <f t="shared" ref="K310" si="142">E310-J310</f>
        <v>4</v>
      </c>
      <c r="L310" s="9">
        <f t="shared" ref="L310" si="143">ROUND(E310*D310,2)</f>
        <v>1456.88</v>
      </c>
      <c r="M310" s="9">
        <f t="shared" ref="M310" si="144">ROUND(I310*D310,2)</f>
        <v>0</v>
      </c>
      <c r="N310" s="9">
        <f t="shared" ref="N310" si="145">ROUND(J310*D310,2)</f>
        <v>0</v>
      </c>
      <c r="O310" s="82">
        <f t="shared" ref="O310" si="146">L310-N310</f>
        <v>1456.88</v>
      </c>
    </row>
    <row r="311" spans="1:15" x14ac:dyDescent="0.3">
      <c r="A311" s="71" t="s">
        <v>366</v>
      </c>
      <c r="B311" s="126" t="s">
        <v>567</v>
      </c>
      <c r="C311" s="73" t="s">
        <v>77</v>
      </c>
      <c r="D311" s="124">
        <v>38.46</v>
      </c>
      <c r="E311" s="74">
        <v>1</v>
      </c>
      <c r="F311" s="75"/>
      <c r="G311" s="75"/>
      <c r="H311" s="24"/>
      <c r="I311" s="12"/>
      <c r="J311" s="10">
        <f t="shared" si="135"/>
        <v>0</v>
      </c>
      <c r="K311" s="130">
        <f t="shared" si="136"/>
        <v>1</v>
      </c>
      <c r="L311" s="9">
        <f t="shared" si="137"/>
        <v>38.46</v>
      </c>
      <c r="M311" s="9">
        <f t="shared" si="138"/>
        <v>0</v>
      </c>
      <c r="N311" s="9">
        <f t="shared" si="139"/>
        <v>0</v>
      </c>
      <c r="O311" s="82">
        <f t="shared" si="140"/>
        <v>38.46</v>
      </c>
    </row>
    <row r="312" spans="1:15" x14ac:dyDescent="0.3">
      <c r="A312" s="71"/>
      <c r="B312" s="84"/>
      <c r="C312" s="73"/>
      <c r="D312" s="74"/>
      <c r="E312" s="74"/>
      <c r="F312" s="75"/>
      <c r="G312" s="75"/>
      <c r="H312" s="24"/>
      <c r="I312" s="12"/>
      <c r="J312" s="10"/>
      <c r="K312" s="32"/>
      <c r="L312" s="11">
        <f>SUM(L307:L311)</f>
        <v>2860.59</v>
      </c>
      <c r="M312" s="11">
        <f t="shared" ref="M312:N312" si="147">SUM(M307:M311)</f>
        <v>0</v>
      </c>
      <c r="N312" s="11">
        <f t="shared" si="147"/>
        <v>0</v>
      </c>
      <c r="O312" s="64"/>
    </row>
    <row r="313" spans="1:15" x14ac:dyDescent="0.3">
      <c r="A313" s="111" t="s">
        <v>371</v>
      </c>
      <c r="B313" s="110" t="s">
        <v>547</v>
      </c>
      <c r="C313" s="66"/>
      <c r="D313" s="67"/>
      <c r="E313" s="65"/>
      <c r="F313" s="68"/>
      <c r="G313" s="68"/>
      <c r="H313" s="30">
        <v>70.239999999999995</v>
      </c>
      <c r="I313" s="31"/>
      <c r="J313" s="32"/>
      <c r="K313" s="44"/>
      <c r="L313" s="27"/>
      <c r="M313" s="27"/>
      <c r="N313" s="27"/>
      <c r="O313" s="107">
        <f>SUM(O314,O321)</f>
        <v>2055.5</v>
      </c>
    </row>
    <row r="314" spans="1:15" x14ac:dyDescent="0.3">
      <c r="A314" s="89" t="s">
        <v>372</v>
      </c>
      <c r="B314" s="90" t="s">
        <v>548</v>
      </c>
      <c r="C314" s="91"/>
      <c r="D314" s="92"/>
      <c r="E314" s="92"/>
      <c r="F314" s="93"/>
      <c r="G314" s="93"/>
      <c r="H314" s="37">
        <v>5.62</v>
      </c>
      <c r="I314" s="33"/>
      <c r="J314" s="34"/>
      <c r="K314" s="34"/>
      <c r="L314" s="35">
        <f>SUM(L315:L319)</f>
        <v>1715.08</v>
      </c>
      <c r="M314" s="35">
        <f>SUM(M315:M319)</f>
        <v>0</v>
      </c>
      <c r="N314" s="35">
        <f>SUM(N315:N319)</f>
        <v>0</v>
      </c>
      <c r="O314" s="35">
        <f>SUM(O315:O319)</f>
        <v>1715.08</v>
      </c>
    </row>
    <row r="315" spans="1:15" ht="26.4" x14ac:dyDescent="0.3">
      <c r="A315" s="71" t="s">
        <v>375</v>
      </c>
      <c r="B315" s="131" t="s">
        <v>246</v>
      </c>
      <c r="C315" s="73" t="s">
        <v>10</v>
      </c>
      <c r="D315" s="124">
        <v>71.13</v>
      </c>
      <c r="E315" s="129">
        <v>0.11</v>
      </c>
      <c r="F315" s="75"/>
      <c r="G315" s="129"/>
      <c r="H315" s="24"/>
      <c r="I315" s="129"/>
      <c r="J315" s="10">
        <f>SUM(G315,I315)</f>
        <v>0</v>
      </c>
      <c r="K315" s="32">
        <f t="shared" ref="K315:K319" si="148">E315-J315</f>
        <v>0.11</v>
      </c>
      <c r="L315" s="9">
        <f t="shared" ref="L315:L319" si="149">ROUND(E315*D315,2)</f>
        <v>7.82</v>
      </c>
      <c r="M315" s="9">
        <f t="shared" ref="M315:M319" si="150">ROUND(I315*D315,2)</f>
        <v>0</v>
      </c>
      <c r="N315" s="9">
        <f>ROUND(J315*D315,2)</f>
        <v>0</v>
      </c>
      <c r="O315" s="82">
        <f t="shared" ref="O315:O319" si="151">L315-N315</f>
        <v>7.82</v>
      </c>
    </row>
    <row r="316" spans="1:15" ht="26.4" x14ac:dyDescent="0.3">
      <c r="A316" s="71" t="s">
        <v>376</v>
      </c>
      <c r="B316" s="155" t="s">
        <v>247</v>
      </c>
      <c r="C316" s="73" t="s">
        <v>7</v>
      </c>
      <c r="D316" s="124">
        <v>5.24</v>
      </c>
      <c r="E316" s="129">
        <v>0.27</v>
      </c>
      <c r="F316" s="75"/>
      <c r="G316" s="129"/>
      <c r="H316" s="24"/>
      <c r="I316" s="129"/>
      <c r="J316" s="10">
        <f>SUM(G316,I316)</f>
        <v>0</v>
      </c>
      <c r="K316" s="32">
        <f t="shared" si="148"/>
        <v>0.27</v>
      </c>
      <c r="L316" s="9">
        <f t="shared" si="149"/>
        <v>1.41</v>
      </c>
      <c r="M316" s="9">
        <f t="shared" si="150"/>
        <v>0</v>
      </c>
      <c r="N316" s="9">
        <f>ROUND(J316*D316,2)</f>
        <v>0</v>
      </c>
      <c r="O316" s="82">
        <f t="shared" si="151"/>
        <v>1.41</v>
      </c>
    </row>
    <row r="317" spans="1:15" ht="39.6" x14ac:dyDescent="0.3">
      <c r="A317" s="71" t="s">
        <v>377</v>
      </c>
      <c r="B317" s="155" t="s">
        <v>568</v>
      </c>
      <c r="C317" s="73" t="s">
        <v>10</v>
      </c>
      <c r="D317" s="124">
        <v>409.94</v>
      </c>
      <c r="E317" s="129">
        <v>0.11</v>
      </c>
      <c r="F317" s="75"/>
      <c r="G317" s="129"/>
      <c r="H317" s="24"/>
      <c r="I317" s="129"/>
      <c r="J317" s="10">
        <f t="shared" ref="J317:J319" si="152">SUM(G317,I317)</f>
        <v>0</v>
      </c>
      <c r="K317" s="32">
        <f t="shared" si="148"/>
        <v>0.11</v>
      </c>
      <c r="L317" s="9">
        <f t="shared" si="149"/>
        <v>45.09</v>
      </c>
      <c r="M317" s="9">
        <f t="shared" si="150"/>
        <v>0</v>
      </c>
      <c r="N317" s="9">
        <f t="shared" ref="N317:N319" si="153">ROUND(J317*D317,2)</f>
        <v>0</v>
      </c>
      <c r="O317" s="82">
        <f t="shared" si="151"/>
        <v>45.09</v>
      </c>
    </row>
    <row r="318" spans="1:15" ht="26.4" x14ac:dyDescent="0.3">
      <c r="A318" s="71" t="s">
        <v>378</v>
      </c>
      <c r="B318" s="155" t="s">
        <v>169</v>
      </c>
      <c r="C318" s="73" t="s">
        <v>10</v>
      </c>
      <c r="D318" s="124">
        <v>184</v>
      </c>
      <c r="E318" s="129">
        <v>0.11</v>
      </c>
      <c r="F318" s="75"/>
      <c r="G318" s="129"/>
      <c r="H318" s="24"/>
      <c r="I318" s="129"/>
      <c r="J318" s="10">
        <f t="shared" si="152"/>
        <v>0</v>
      </c>
      <c r="K318" s="32">
        <f t="shared" si="148"/>
        <v>0.11</v>
      </c>
      <c r="L318" s="9">
        <f t="shared" si="149"/>
        <v>20.239999999999998</v>
      </c>
      <c r="M318" s="9">
        <f t="shared" si="150"/>
        <v>0</v>
      </c>
      <c r="N318" s="9">
        <f t="shared" si="153"/>
        <v>0</v>
      </c>
      <c r="O318" s="82">
        <f t="shared" si="151"/>
        <v>20.239999999999998</v>
      </c>
    </row>
    <row r="319" spans="1:15" ht="22.5" customHeight="1" x14ac:dyDescent="0.3">
      <c r="A319" s="71" t="s">
        <v>379</v>
      </c>
      <c r="B319" s="155" t="s">
        <v>569</v>
      </c>
      <c r="C319" s="73" t="s">
        <v>12</v>
      </c>
      <c r="D319" s="124">
        <v>91.14</v>
      </c>
      <c r="E319" s="129">
        <v>18</v>
      </c>
      <c r="F319" s="75"/>
      <c r="G319" s="12"/>
      <c r="H319" s="24"/>
      <c r="I319" s="129"/>
      <c r="J319" s="10">
        <f t="shared" si="152"/>
        <v>0</v>
      </c>
      <c r="K319" s="32">
        <f t="shared" si="148"/>
        <v>18</v>
      </c>
      <c r="L319" s="9">
        <f t="shared" si="149"/>
        <v>1640.52</v>
      </c>
      <c r="M319" s="9">
        <f t="shared" si="150"/>
        <v>0</v>
      </c>
      <c r="N319" s="9">
        <f t="shared" si="153"/>
        <v>0</v>
      </c>
      <c r="O319" s="82">
        <f t="shared" si="151"/>
        <v>1640.52</v>
      </c>
    </row>
    <row r="320" spans="1:15" x14ac:dyDescent="0.3">
      <c r="A320" s="71"/>
      <c r="B320" s="72"/>
      <c r="C320" s="73"/>
      <c r="D320" s="112"/>
      <c r="E320" s="74"/>
      <c r="F320" s="75"/>
      <c r="G320" s="75"/>
      <c r="H320" s="24"/>
      <c r="I320" s="12"/>
      <c r="J320" s="10"/>
      <c r="K320" s="32"/>
      <c r="L320" s="9"/>
      <c r="M320" s="9"/>
      <c r="N320" s="9"/>
      <c r="O320" s="82"/>
    </row>
    <row r="321" spans="1:18" x14ac:dyDescent="0.3">
      <c r="A321" s="89" t="s">
        <v>373</v>
      </c>
      <c r="B321" s="90" t="s">
        <v>374</v>
      </c>
      <c r="C321" s="91"/>
      <c r="D321" s="92"/>
      <c r="E321" s="92"/>
      <c r="F321" s="93"/>
      <c r="G321" s="93"/>
      <c r="H321" s="37">
        <v>5.62</v>
      </c>
      <c r="I321" s="33"/>
      <c r="J321" s="34"/>
      <c r="K321" s="34"/>
      <c r="L321" s="35">
        <f>SUM(L322:L325)</f>
        <v>340.42</v>
      </c>
      <c r="M321" s="35">
        <f>SUM(M322:M325)</f>
        <v>0</v>
      </c>
      <c r="N321" s="35">
        <f>SUM(N322:N325)</f>
        <v>0</v>
      </c>
      <c r="O321" s="35">
        <f>SUM(O322:O325)</f>
        <v>340.42</v>
      </c>
    </row>
    <row r="322" spans="1:18" ht="39.6" x14ac:dyDescent="0.3">
      <c r="A322" s="71" t="s">
        <v>380</v>
      </c>
      <c r="B322" s="155" t="s">
        <v>570</v>
      </c>
      <c r="C322" s="128" t="s">
        <v>7</v>
      </c>
      <c r="D322" s="124">
        <v>22.7</v>
      </c>
      <c r="E322" s="129">
        <v>3.4</v>
      </c>
      <c r="F322" s="75"/>
      <c r="G322" s="75"/>
      <c r="H322" s="24"/>
      <c r="I322" s="12"/>
      <c r="J322" s="10">
        <f>SUM(G322,I322)</f>
        <v>0</v>
      </c>
      <c r="K322" s="127">
        <f t="shared" ref="K322:K325" si="154">E322-J322</f>
        <v>3.4</v>
      </c>
      <c r="L322" s="9">
        <f t="shared" ref="L322:L325" si="155">ROUND(E322*D322,2)</f>
        <v>77.180000000000007</v>
      </c>
      <c r="M322" s="9">
        <f t="shared" ref="M322:M325" si="156">ROUND(I322*D322,2)</f>
        <v>0</v>
      </c>
      <c r="N322" s="9">
        <f t="shared" ref="N322:N325" si="157">ROUND(J322*D322,2)</f>
        <v>0</v>
      </c>
      <c r="O322" s="82">
        <f t="shared" ref="O322:O325" si="158">L322-N322</f>
        <v>77.180000000000007</v>
      </c>
    </row>
    <row r="323" spans="1:18" ht="39.6" x14ac:dyDescent="0.3">
      <c r="A323" s="71" t="s">
        <v>381</v>
      </c>
      <c r="B323" s="155" t="s">
        <v>571</v>
      </c>
      <c r="C323" s="128" t="s">
        <v>10</v>
      </c>
      <c r="D323" s="124">
        <v>413.43</v>
      </c>
      <c r="E323" s="129">
        <v>0.25</v>
      </c>
      <c r="F323" s="75"/>
      <c r="G323" s="75"/>
      <c r="H323" s="24"/>
      <c r="I323" s="12"/>
      <c r="J323" s="10">
        <f t="shared" ref="J323:J325" si="159">SUM(G323,I323)</f>
        <v>0</v>
      </c>
      <c r="K323" s="127">
        <f t="shared" si="154"/>
        <v>0.25</v>
      </c>
      <c r="L323" s="9">
        <v>103.35</v>
      </c>
      <c r="M323" s="9">
        <f t="shared" si="156"/>
        <v>0</v>
      </c>
      <c r="N323" s="9">
        <f t="shared" si="157"/>
        <v>0</v>
      </c>
      <c r="O323" s="82">
        <f t="shared" si="158"/>
        <v>103.35</v>
      </c>
    </row>
    <row r="324" spans="1:18" ht="26.4" x14ac:dyDescent="0.3">
      <c r="A324" s="71" t="s">
        <v>382</v>
      </c>
      <c r="B324" s="155" t="s">
        <v>169</v>
      </c>
      <c r="C324" s="128" t="s">
        <v>10</v>
      </c>
      <c r="D324" s="124">
        <v>184</v>
      </c>
      <c r="E324" s="129">
        <v>0.25</v>
      </c>
      <c r="F324" s="75"/>
      <c r="G324" s="75"/>
      <c r="H324" s="24"/>
      <c r="I324" s="12"/>
      <c r="J324" s="10">
        <f t="shared" si="159"/>
        <v>0</v>
      </c>
      <c r="K324" s="127">
        <f t="shared" si="154"/>
        <v>0.25</v>
      </c>
      <c r="L324" s="9">
        <f t="shared" si="155"/>
        <v>46</v>
      </c>
      <c r="M324" s="9">
        <f t="shared" si="156"/>
        <v>0</v>
      </c>
      <c r="N324" s="9">
        <f t="shared" si="157"/>
        <v>0</v>
      </c>
      <c r="O324" s="82">
        <f t="shared" si="158"/>
        <v>46</v>
      </c>
    </row>
    <row r="325" spans="1:18" ht="26.4" x14ac:dyDescent="0.3">
      <c r="A325" s="71" t="s">
        <v>383</v>
      </c>
      <c r="B325" s="155" t="s">
        <v>248</v>
      </c>
      <c r="C325" s="128" t="s">
        <v>20</v>
      </c>
      <c r="D325" s="124">
        <v>14.83</v>
      </c>
      <c r="E325" s="129">
        <v>7.68</v>
      </c>
      <c r="F325" s="75"/>
      <c r="G325" s="75"/>
      <c r="H325" s="24"/>
      <c r="I325" s="12"/>
      <c r="J325" s="10">
        <f t="shared" si="159"/>
        <v>0</v>
      </c>
      <c r="K325" s="127">
        <f t="shared" si="154"/>
        <v>7.68</v>
      </c>
      <c r="L325" s="9">
        <f t="shared" si="155"/>
        <v>113.89</v>
      </c>
      <c r="M325" s="9">
        <f t="shared" si="156"/>
        <v>0</v>
      </c>
      <c r="N325" s="9">
        <f t="shared" si="157"/>
        <v>0</v>
      </c>
      <c r="O325" s="82">
        <f t="shared" si="158"/>
        <v>113.89</v>
      </c>
    </row>
    <row r="326" spans="1:18" x14ac:dyDescent="0.3">
      <c r="A326" s="75"/>
      <c r="B326" s="75"/>
      <c r="C326" s="75"/>
      <c r="D326" s="96"/>
      <c r="E326" s="96"/>
      <c r="F326" s="75"/>
      <c r="G326" s="75"/>
      <c r="H326" s="97"/>
      <c r="I326" s="12"/>
      <c r="J326" s="14"/>
      <c r="K326" s="45"/>
      <c r="L326" s="11">
        <f>SUM(L321,L314)</f>
        <v>2055.5</v>
      </c>
      <c r="M326" s="11">
        <f>SUM(M321,M314)</f>
        <v>0</v>
      </c>
      <c r="N326" s="11">
        <f>SUM(N321,N314)</f>
        <v>0</v>
      </c>
      <c r="O326" s="64"/>
      <c r="R326" s="143" t="e">
        <f>SUM(O313,O306,O271,O202,O154,O133,#REF!,O126,O113,#REF!,O95,O90,O46,O23,O18,O14)</f>
        <v>#REF!</v>
      </c>
    </row>
    <row r="327" spans="1:18" x14ac:dyDescent="0.3">
      <c r="A327" s="235" t="s">
        <v>54</v>
      </c>
      <c r="B327" s="236"/>
      <c r="C327" s="236"/>
      <c r="D327" s="236"/>
      <c r="E327" s="102"/>
      <c r="F327" s="103"/>
      <c r="G327" s="103"/>
      <c r="H327" s="104"/>
      <c r="I327" s="105"/>
      <c r="J327" s="106"/>
      <c r="K327" s="106"/>
      <c r="L327" s="108">
        <f>SUM(L326,L312,L305,L270,L145,L132,L122,L112,L94,L89,L45,L22,L17,L201,L153,L125)</f>
        <v>895372.01000000013</v>
      </c>
      <c r="M327" s="108">
        <f>SUM(M326,M312,M305,M270,M145,M132,M122,M112,M94,M89,M45,M22,M17,M201,M153,M125)</f>
        <v>59293.05</v>
      </c>
      <c r="N327" s="108">
        <f t="shared" ref="N327" si="160">SUM(N326,N312,N305,N270,N145,N132,N122,N112,N94,N89,N45,N22,N17)</f>
        <v>178838.93000000005</v>
      </c>
      <c r="O327" s="108">
        <f>L327-N327</f>
        <v>716533.08000000007</v>
      </c>
    </row>
    <row r="328" spans="1:18" x14ac:dyDescent="0.3">
      <c r="M328" s="15">
        <f>ROUND(M327/L327,4)</f>
        <v>6.6199999999999995E-2</v>
      </c>
      <c r="N328" s="15">
        <f>ROUND(N327/L327,4)</f>
        <v>0.19969999999999999</v>
      </c>
      <c r="Q328" s="143"/>
      <c r="R328" s="143">
        <f>L327*0.005</f>
        <v>4476.8600500000011</v>
      </c>
    </row>
    <row r="329" spans="1:18" x14ac:dyDescent="0.3">
      <c r="M329" s="16"/>
    </row>
    <row r="330" spans="1:18" x14ac:dyDescent="0.3">
      <c r="B330" s="52"/>
      <c r="C330" s="52"/>
      <c r="D330" s="52"/>
      <c r="P330">
        <v>73.319999999999993</v>
      </c>
    </row>
    <row r="331" spans="1:18" x14ac:dyDescent="0.3">
      <c r="B331" s="52"/>
      <c r="C331" s="52"/>
      <c r="D331" s="52"/>
    </row>
    <row r="332" spans="1:18" x14ac:dyDescent="0.3">
      <c r="B332" s="54" t="s">
        <v>72</v>
      </c>
      <c r="C332" s="51"/>
      <c r="D332" s="234" t="s">
        <v>73</v>
      </c>
      <c r="E332" s="234"/>
      <c r="F332" s="234"/>
      <c r="G332" s="234"/>
      <c r="H332" s="234"/>
      <c r="I332" s="234"/>
      <c r="L332" s="229" t="s">
        <v>75</v>
      </c>
      <c r="M332" s="230"/>
      <c r="N332" s="230"/>
      <c r="O332" s="230"/>
    </row>
    <row r="333" spans="1:18" x14ac:dyDescent="0.3">
      <c r="D333" s="53"/>
      <c r="E333" s="233" t="s">
        <v>74</v>
      </c>
      <c r="F333" s="233"/>
      <c r="G333" s="233"/>
      <c r="H333" s="53"/>
      <c r="L333" s="231" t="s">
        <v>76</v>
      </c>
      <c r="M333" s="232"/>
      <c r="N333" s="232"/>
      <c r="O333" s="232"/>
    </row>
    <row r="336" spans="1:18" x14ac:dyDescent="0.3">
      <c r="N336">
        <v>527556.01</v>
      </c>
    </row>
    <row r="337" spans="14:14" x14ac:dyDescent="0.3">
      <c r="N337" s="143">
        <f>N336-N327</f>
        <v>348717.07999999996</v>
      </c>
    </row>
  </sheetData>
  <mergeCells count="38">
    <mergeCell ref="K9:K12"/>
    <mergeCell ref="L332:O332"/>
    <mergeCell ref="L333:O333"/>
    <mergeCell ref="E333:G333"/>
    <mergeCell ref="D332:I332"/>
    <mergeCell ref="A327:D327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>&amp;RBM03 - PLANILHA DA CRECHE 1° INFANCIA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03</vt:lpstr>
      <vt:lpstr>'BM 03'!Area_de_impressao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NOTEBOOK</cp:lastModifiedBy>
  <cp:lastPrinted>2023-09-01T11:08:05Z</cp:lastPrinted>
  <dcterms:created xsi:type="dcterms:W3CDTF">2019-12-12T02:05:48Z</dcterms:created>
  <dcterms:modified xsi:type="dcterms:W3CDTF">2023-09-06T17:54:08Z</dcterms:modified>
</cp:coreProperties>
</file>