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TEBOOK\Documents\ARQUIVOS_OBRAS_ITABAIANA\06_OBRAS 2022\01_ESCOLA_INFANTIL_ESTADO\BOLETINS DE MEDIÇÃO\BM_08\"/>
    </mc:Choice>
  </mc:AlternateContent>
  <bookViews>
    <workbookView xWindow="0" yWindow="0" windowWidth="23040" windowHeight="9192"/>
  </bookViews>
  <sheets>
    <sheet name="BM 0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08'!$A$1:$O$379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" i="1" l="1"/>
  <c r="I233" i="1" l="1"/>
  <c r="I147" i="1"/>
  <c r="I146" i="1"/>
  <c r="I135" i="1" l="1"/>
  <c r="J341" i="1" l="1"/>
  <c r="J342" i="1"/>
  <c r="J343" i="1"/>
  <c r="J344" i="1"/>
  <c r="J345" i="1"/>
  <c r="J346" i="1"/>
  <c r="J347" i="1"/>
  <c r="J340" i="1"/>
  <c r="N340" i="1" s="1"/>
  <c r="J339" i="1"/>
  <c r="N339" i="1" s="1"/>
  <c r="I108" i="1"/>
  <c r="Q68" i="1" l="1"/>
  <c r="S68" i="1" s="1"/>
  <c r="Q59" i="1" l="1"/>
  <c r="R59" i="1" s="1"/>
  <c r="Q58" i="1"/>
  <c r="R58" i="1" s="1"/>
  <c r="Q56" i="1"/>
  <c r="R56" i="1" s="1"/>
  <c r="Q55" i="1"/>
  <c r="R55" i="1" s="1"/>
  <c r="R47" i="1"/>
  <c r="Q47" i="1"/>
  <c r="G146" i="1" l="1"/>
  <c r="W6" i="1" l="1"/>
  <c r="T46" i="1" l="1"/>
  <c r="T47" i="1" s="1"/>
  <c r="S3" i="1" l="1"/>
  <c r="V6" i="1"/>
  <c r="J63" i="1" l="1"/>
  <c r="N63" i="1" s="1"/>
  <c r="T15" i="1" l="1"/>
  <c r="T14" i="1"/>
  <c r="T13" i="1"/>
  <c r="T16" i="1" s="1"/>
  <c r="U6" i="1"/>
  <c r="T6" i="1" l="1"/>
  <c r="S6" i="1" l="1"/>
  <c r="R7" i="1" l="1"/>
  <c r="J38" i="1" l="1"/>
  <c r="N38" i="1" s="1"/>
  <c r="J37" i="1"/>
  <c r="N37" i="1" s="1"/>
  <c r="J36" i="1"/>
  <c r="N36" i="1" s="1"/>
  <c r="M369" i="1" l="1"/>
  <c r="M370" i="1"/>
  <c r="M371" i="1"/>
  <c r="M368" i="1"/>
  <c r="L369" i="1"/>
  <c r="L370" i="1"/>
  <c r="L371" i="1"/>
  <c r="L368" i="1"/>
  <c r="J369" i="1"/>
  <c r="N369" i="1" s="1"/>
  <c r="J370" i="1"/>
  <c r="K370" i="1" s="1"/>
  <c r="J371" i="1"/>
  <c r="K371" i="1" s="1"/>
  <c r="J368" i="1"/>
  <c r="K368" i="1" s="1"/>
  <c r="J363" i="1"/>
  <c r="K363" i="1" s="1"/>
  <c r="J364" i="1"/>
  <c r="N364" i="1" s="1"/>
  <c r="J365" i="1"/>
  <c r="K365" i="1" s="1"/>
  <c r="M363" i="1"/>
  <c r="M364" i="1"/>
  <c r="M365" i="1"/>
  <c r="N365" i="1"/>
  <c r="L363" i="1"/>
  <c r="L364" i="1"/>
  <c r="L365" i="1"/>
  <c r="O365" i="1" s="1"/>
  <c r="M362" i="1"/>
  <c r="L362" i="1"/>
  <c r="J362" i="1"/>
  <c r="N362" i="1" s="1"/>
  <c r="M351" i="1"/>
  <c r="M352" i="1"/>
  <c r="M353" i="1"/>
  <c r="M354" i="1"/>
  <c r="M355" i="1"/>
  <c r="M356" i="1"/>
  <c r="M357" i="1"/>
  <c r="M358" i="1"/>
  <c r="M359" i="1"/>
  <c r="L351" i="1"/>
  <c r="L352" i="1"/>
  <c r="L353" i="1"/>
  <c r="L354" i="1"/>
  <c r="L355" i="1"/>
  <c r="L356" i="1"/>
  <c r="L357" i="1"/>
  <c r="L358" i="1"/>
  <c r="L359" i="1"/>
  <c r="J351" i="1"/>
  <c r="K351" i="1" s="1"/>
  <c r="J352" i="1"/>
  <c r="K352" i="1" s="1"/>
  <c r="J353" i="1"/>
  <c r="N353" i="1" s="1"/>
  <c r="J354" i="1"/>
  <c r="N354" i="1" s="1"/>
  <c r="J355" i="1"/>
  <c r="N355" i="1" s="1"/>
  <c r="J356" i="1"/>
  <c r="N356" i="1" s="1"/>
  <c r="J357" i="1"/>
  <c r="K357" i="1" s="1"/>
  <c r="J358" i="1"/>
  <c r="K358" i="1" s="1"/>
  <c r="J359" i="1"/>
  <c r="N359" i="1" s="1"/>
  <c r="J350" i="1"/>
  <c r="N350" i="1" s="1"/>
  <c r="K353" i="1"/>
  <c r="K354" i="1"/>
  <c r="K356" i="1"/>
  <c r="M350" i="1"/>
  <c r="L350" i="1"/>
  <c r="M333" i="1"/>
  <c r="M334" i="1"/>
  <c r="M335" i="1"/>
  <c r="M332" i="1"/>
  <c r="L333" i="1"/>
  <c r="L334" i="1"/>
  <c r="L335" i="1"/>
  <c r="L332" i="1"/>
  <c r="J333" i="1"/>
  <c r="K333" i="1" s="1"/>
  <c r="J334" i="1"/>
  <c r="K334" i="1" s="1"/>
  <c r="J335" i="1"/>
  <c r="K335" i="1" s="1"/>
  <c r="J332" i="1"/>
  <c r="N332" i="1" s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J305" i="1"/>
  <c r="K305" i="1" s="1"/>
  <c r="J306" i="1"/>
  <c r="N306" i="1" s="1"/>
  <c r="J307" i="1"/>
  <c r="K307" i="1" s="1"/>
  <c r="J308" i="1"/>
  <c r="N308" i="1" s="1"/>
  <c r="J309" i="1"/>
  <c r="N309" i="1" s="1"/>
  <c r="J310" i="1"/>
  <c r="N310" i="1" s="1"/>
  <c r="J311" i="1"/>
  <c r="N311" i="1" s="1"/>
  <c r="J312" i="1"/>
  <c r="N312" i="1" s="1"/>
  <c r="J313" i="1"/>
  <c r="K313" i="1" s="1"/>
  <c r="J314" i="1"/>
  <c r="N314" i="1" s="1"/>
  <c r="J315" i="1"/>
  <c r="K315" i="1" s="1"/>
  <c r="J316" i="1"/>
  <c r="N316" i="1" s="1"/>
  <c r="J317" i="1"/>
  <c r="K317" i="1" s="1"/>
  <c r="J318" i="1"/>
  <c r="N318" i="1" s="1"/>
  <c r="J319" i="1"/>
  <c r="N319" i="1" s="1"/>
  <c r="J320" i="1"/>
  <c r="K320" i="1" s="1"/>
  <c r="J321" i="1"/>
  <c r="K321" i="1" s="1"/>
  <c r="J322" i="1"/>
  <c r="K322" i="1" s="1"/>
  <c r="J323" i="1"/>
  <c r="K323" i="1" s="1"/>
  <c r="J324" i="1"/>
  <c r="N324" i="1" s="1"/>
  <c r="J325" i="1"/>
  <c r="N325" i="1" s="1"/>
  <c r="J326" i="1"/>
  <c r="N326" i="1" s="1"/>
  <c r="J327" i="1"/>
  <c r="K327" i="1" s="1"/>
  <c r="J328" i="1"/>
  <c r="N328" i="1" s="1"/>
  <c r="J329" i="1"/>
  <c r="K329" i="1" s="1"/>
  <c r="O355" i="1" l="1"/>
  <c r="O364" i="1"/>
  <c r="K362" i="1"/>
  <c r="K369" i="1"/>
  <c r="O369" i="1"/>
  <c r="O359" i="1"/>
  <c r="O362" i="1"/>
  <c r="N363" i="1"/>
  <c r="N368" i="1"/>
  <c r="K355" i="1"/>
  <c r="N352" i="1"/>
  <c r="O352" i="1" s="1"/>
  <c r="N371" i="1"/>
  <c r="O371" i="1" s="1"/>
  <c r="K359" i="1"/>
  <c r="N351" i="1"/>
  <c r="N370" i="1"/>
  <c r="O370" i="1" s="1"/>
  <c r="O356" i="1"/>
  <c r="N358" i="1"/>
  <c r="O358" i="1" s="1"/>
  <c r="N357" i="1"/>
  <c r="O357" i="1" s="1"/>
  <c r="M367" i="1"/>
  <c r="O354" i="1"/>
  <c r="K314" i="1"/>
  <c r="O353" i="1"/>
  <c r="M361" i="1"/>
  <c r="L367" i="1"/>
  <c r="N361" i="1"/>
  <c r="K364" i="1"/>
  <c r="O363" i="1"/>
  <c r="L361" i="1"/>
  <c r="N349" i="1"/>
  <c r="O351" i="1"/>
  <c r="M349" i="1"/>
  <c r="O350" i="1"/>
  <c r="L349" i="1"/>
  <c r="K350" i="1"/>
  <c r="O332" i="1"/>
  <c r="N335" i="1"/>
  <c r="O335" i="1" s="1"/>
  <c r="K325" i="1"/>
  <c r="N334" i="1"/>
  <c r="O334" i="1" s="1"/>
  <c r="N333" i="1"/>
  <c r="K306" i="1"/>
  <c r="K332" i="1"/>
  <c r="N317" i="1"/>
  <c r="O317" i="1" s="1"/>
  <c r="M336" i="1"/>
  <c r="L336" i="1"/>
  <c r="K328" i="1"/>
  <c r="N323" i="1"/>
  <c r="O323" i="1" s="1"/>
  <c r="N307" i="1"/>
  <c r="O307" i="1" s="1"/>
  <c r="K312" i="1"/>
  <c r="N322" i="1"/>
  <c r="O322" i="1" s="1"/>
  <c r="K309" i="1"/>
  <c r="N320" i="1"/>
  <c r="O320" i="1" s="1"/>
  <c r="O328" i="1"/>
  <c r="N315" i="1"/>
  <c r="O315" i="1" s="1"/>
  <c r="O312" i="1"/>
  <c r="K319" i="1"/>
  <c r="K326" i="1"/>
  <c r="K318" i="1"/>
  <c r="K310" i="1"/>
  <c r="N329" i="1"/>
  <c r="O329" i="1" s="1"/>
  <c r="N321" i="1"/>
  <c r="O321" i="1" s="1"/>
  <c r="N313" i="1"/>
  <c r="O313" i="1" s="1"/>
  <c r="N305" i="1"/>
  <c r="O305" i="1" s="1"/>
  <c r="K311" i="1"/>
  <c r="K324" i="1"/>
  <c r="K316" i="1"/>
  <c r="K308" i="1"/>
  <c r="O325" i="1"/>
  <c r="O309" i="1"/>
  <c r="N327" i="1"/>
  <c r="O327" i="1" s="1"/>
  <c r="O324" i="1"/>
  <c r="O316" i="1"/>
  <c r="O308" i="1"/>
  <c r="O314" i="1"/>
  <c r="O306" i="1"/>
  <c r="O319" i="1"/>
  <c r="O311" i="1"/>
  <c r="O326" i="1"/>
  <c r="O318" i="1"/>
  <c r="O310" i="1"/>
  <c r="J269" i="1"/>
  <c r="N269" i="1" s="1"/>
  <c r="J270" i="1"/>
  <c r="N270" i="1" s="1"/>
  <c r="J271" i="1"/>
  <c r="K271" i="1" s="1"/>
  <c r="J272" i="1"/>
  <c r="K272" i="1" s="1"/>
  <c r="J273" i="1"/>
  <c r="N273" i="1" s="1"/>
  <c r="M269" i="1"/>
  <c r="M270" i="1"/>
  <c r="M271" i="1"/>
  <c r="M272" i="1"/>
  <c r="M273" i="1"/>
  <c r="L269" i="1"/>
  <c r="L270" i="1"/>
  <c r="L271" i="1"/>
  <c r="L272" i="1"/>
  <c r="L273" i="1"/>
  <c r="M268" i="1"/>
  <c r="L268" i="1"/>
  <c r="J268" i="1"/>
  <c r="K268" i="1" s="1"/>
  <c r="J277" i="1"/>
  <c r="J278" i="1"/>
  <c r="J279" i="1"/>
  <c r="J280" i="1"/>
  <c r="J276" i="1"/>
  <c r="J247" i="1"/>
  <c r="K247" i="1" s="1"/>
  <c r="J248" i="1"/>
  <c r="N248" i="1" s="1"/>
  <c r="J249" i="1"/>
  <c r="N249" i="1" s="1"/>
  <c r="J250" i="1"/>
  <c r="K250" i="1" s="1"/>
  <c r="J251" i="1"/>
  <c r="K251" i="1" s="1"/>
  <c r="J252" i="1"/>
  <c r="K252" i="1" s="1"/>
  <c r="J253" i="1"/>
  <c r="N253" i="1" s="1"/>
  <c r="J254" i="1"/>
  <c r="K254" i="1" s="1"/>
  <c r="J255" i="1"/>
  <c r="K255" i="1" s="1"/>
  <c r="J256" i="1"/>
  <c r="N256" i="1" s="1"/>
  <c r="J257" i="1"/>
  <c r="K257" i="1" s="1"/>
  <c r="J258" i="1"/>
  <c r="N258" i="1" s="1"/>
  <c r="J259" i="1"/>
  <c r="K259" i="1" s="1"/>
  <c r="J260" i="1"/>
  <c r="K260" i="1" s="1"/>
  <c r="J261" i="1"/>
  <c r="N261" i="1" s="1"/>
  <c r="J262" i="1"/>
  <c r="N262" i="1" s="1"/>
  <c r="J263" i="1"/>
  <c r="K263" i="1" s="1"/>
  <c r="J264" i="1"/>
  <c r="N264" i="1" s="1"/>
  <c r="J265" i="1"/>
  <c r="N265" i="1" s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6" i="1"/>
  <c r="L246" i="1"/>
  <c r="J246" i="1"/>
  <c r="K246" i="1" s="1"/>
  <c r="J238" i="1"/>
  <c r="N238" i="1" s="1"/>
  <c r="J239" i="1"/>
  <c r="N239" i="1" s="1"/>
  <c r="J240" i="1"/>
  <c r="K240" i="1" s="1"/>
  <c r="J241" i="1"/>
  <c r="K241" i="1" s="1"/>
  <c r="J242" i="1"/>
  <c r="N242" i="1" s="1"/>
  <c r="J243" i="1"/>
  <c r="N243" i="1" s="1"/>
  <c r="L243" i="1"/>
  <c r="L238" i="1"/>
  <c r="L239" i="1"/>
  <c r="L240" i="1"/>
  <c r="L241" i="1"/>
  <c r="L242" i="1"/>
  <c r="M238" i="1"/>
  <c r="M239" i="1"/>
  <c r="M240" i="1"/>
  <c r="M241" i="1"/>
  <c r="M242" i="1"/>
  <c r="M243" i="1"/>
  <c r="M237" i="1"/>
  <c r="L237" i="1"/>
  <c r="J237" i="1"/>
  <c r="K237" i="1" s="1"/>
  <c r="M233" i="1"/>
  <c r="M234" i="1"/>
  <c r="J233" i="1"/>
  <c r="K233" i="1" s="1"/>
  <c r="J234" i="1"/>
  <c r="K234" i="1" s="1"/>
  <c r="J232" i="1"/>
  <c r="N232" i="1" s="1"/>
  <c r="M232" i="1"/>
  <c r="L233" i="1"/>
  <c r="L234" i="1"/>
  <c r="L232" i="1"/>
  <c r="J219" i="1"/>
  <c r="J220" i="1"/>
  <c r="J221" i="1"/>
  <c r="J222" i="1"/>
  <c r="J223" i="1"/>
  <c r="J224" i="1"/>
  <c r="J225" i="1"/>
  <c r="N225" i="1" s="1"/>
  <c r="J226" i="1"/>
  <c r="N226" i="1" s="1"/>
  <c r="J227" i="1"/>
  <c r="K227" i="1" s="1"/>
  <c r="J228" i="1"/>
  <c r="N228" i="1" s="1"/>
  <c r="J229" i="1"/>
  <c r="K229" i="1" s="1"/>
  <c r="M225" i="1"/>
  <c r="M226" i="1"/>
  <c r="M227" i="1"/>
  <c r="M228" i="1"/>
  <c r="M229" i="1"/>
  <c r="L225" i="1"/>
  <c r="L226" i="1"/>
  <c r="L227" i="1"/>
  <c r="L228" i="1"/>
  <c r="L229" i="1"/>
  <c r="M204" i="1"/>
  <c r="M205" i="1"/>
  <c r="M206" i="1"/>
  <c r="M207" i="1"/>
  <c r="M208" i="1"/>
  <c r="M209" i="1"/>
  <c r="M210" i="1"/>
  <c r="M211" i="1"/>
  <c r="M212" i="1"/>
  <c r="M213" i="1"/>
  <c r="M214" i="1"/>
  <c r="L204" i="1"/>
  <c r="L205" i="1"/>
  <c r="L206" i="1"/>
  <c r="L207" i="1"/>
  <c r="L208" i="1"/>
  <c r="L209" i="1"/>
  <c r="L210" i="1"/>
  <c r="L211" i="1"/>
  <c r="L212" i="1"/>
  <c r="L213" i="1"/>
  <c r="L214" i="1"/>
  <c r="J203" i="1"/>
  <c r="J204" i="1"/>
  <c r="K204" i="1" s="1"/>
  <c r="J205" i="1"/>
  <c r="K205" i="1" s="1"/>
  <c r="J206" i="1"/>
  <c r="N206" i="1" s="1"/>
  <c r="J207" i="1"/>
  <c r="N207" i="1" s="1"/>
  <c r="J208" i="1"/>
  <c r="N208" i="1" s="1"/>
  <c r="J209" i="1"/>
  <c r="N209" i="1" s="1"/>
  <c r="J210" i="1"/>
  <c r="K210" i="1" s="1"/>
  <c r="J211" i="1"/>
  <c r="K211" i="1" s="1"/>
  <c r="J212" i="1"/>
  <c r="K212" i="1" s="1"/>
  <c r="J213" i="1"/>
  <c r="K213" i="1" s="1"/>
  <c r="J214" i="1"/>
  <c r="N214" i="1" s="1"/>
  <c r="J202" i="1"/>
  <c r="J201" i="1"/>
  <c r="J198" i="1"/>
  <c r="J197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J171" i="1"/>
  <c r="J172" i="1"/>
  <c r="N172" i="1" s="1"/>
  <c r="J173" i="1"/>
  <c r="K173" i="1" s="1"/>
  <c r="J174" i="1"/>
  <c r="K174" i="1" s="1"/>
  <c r="J175" i="1"/>
  <c r="N175" i="1" s="1"/>
  <c r="J176" i="1"/>
  <c r="N176" i="1" s="1"/>
  <c r="J177" i="1"/>
  <c r="N177" i="1" s="1"/>
  <c r="J178" i="1"/>
  <c r="N178" i="1" s="1"/>
  <c r="O178" i="1" s="1"/>
  <c r="J179" i="1"/>
  <c r="K179" i="1" s="1"/>
  <c r="J180" i="1"/>
  <c r="K180" i="1" s="1"/>
  <c r="J181" i="1"/>
  <c r="K181" i="1" s="1"/>
  <c r="J182" i="1"/>
  <c r="K182" i="1" s="1"/>
  <c r="J183" i="1"/>
  <c r="N183" i="1" s="1"/>
  <c r="J184" i="1"/>
  <c r="N184" i="1" s="1"/>
  <c r="J185" i="1"/>
  <c r="N185" i="1" s="1"/>
  <c r="J186" i="1"/>
  <c r="N186" i="1" s="1"/>
  <c r="O186" i="1" s="1"/>
  <c r="J187" i="1"/>
  <c r="K187" i="1" s="1"/>
  <c r="J188" i="1"/>
  <c r="K188" i="1" s="1"/>
  <c r="J189" i="1"/>
  <c r="K189" i="1" s="1"/>
  <c r="J190" i="1"/>
  <c r="K190" i="1" s="1"/>
  <c r="J191" i="1"/>
  <c r="N191" i="1" s="1"/>
  <c r="J192" i="1"/>
  <c r="N192" i="1" s="1"/>
  <c r="J193" i="1"/>
  <c r="N193" i="1" s="1"/>
  <c r="O193" i="1" s="1"/>
  <c r="J194" i="1"/>
  <c r="N194" i="1" s="1"/>
  <c r="J170" i="1"/>
  <c r="N336" i="1" l="1"/>
  <c r="N367" i="1"/>
  <c r="O368" i="1"/>
  <c r="O367" i="1" s="1"/>
  <c r="O333" i="1"/>
  <c r="O361" i="1"/>
  <c r="O349" i="1"/>
  <c r="O331" i="1"/>
  <c r="N271" i="1"/>
  <c r="O271" i="1" s="1"/>
  <c r="N237" i="1"/>
  <c r="O237" i="1" s="1"/>
  <c r="N268" i="1"/>
  <c r="O268" i="1" s="1"/>
  <c r="O273" i="1"/>
  <c r="O185" i="1"/>
  <c r="N257" i="1"/>
  <c r="O257" i="1" s="1"/>
  <c r="K249" i="1"/>
  <c r="O270" i="1"/>
  <c r="K269" i="1"/>
  <c r="O269" i="1"/>
  <c r="K265" i="1"/>
  <c r="N272" i="1"/>
  <c r="O272" i="1" s="1"/>
  <c r="N259" i="1"/>
  <c r="O259" i="1" s="1"/>
  <c r="K273" i="1"/>
  <c r="K258" i="1"/>
  <c r="M267" i="1"/>
  <c r="K270" i="1"/>
  <c r="L267" i="1"/>
  <c r="N251" i="1"/>
  <c r="O251" i="1" s="1"/>
  <c r="N250" i="1"/>
  <c r="O250" i="1" s="1"/>
  <c r="N246" i="1"/>
  <c r="O246" i="1" s="1"/>
  <c r="N260" i="1"/>
  <c r="O260" i="1" s="1"/>
  <c r="O265" i="1"/>
  <c r="O249" i="1"/>
  <c r="O262" i="1"/>
  <c r="O177" i="1"/>
  <c r="N252" i="1"/>
  <c r="O252" i="1" s="1"/>
  <c r="K262" i="1"/>
  <c r="N247" i="1"/>
  <c r="O247" i="1" s="1"/>
  <c r="N255" i="1"/>
  <c r="O255" i="1" s="1"/>
  <c r="N254" i="1"/>
  <c r="O254" i="1" s="1"/>
  <c r="N263" i="1"/>
  <c r="O263" i="1" s="1"/>
  <c r="M245" i="1"/>
  <c r="L245" i="1"/>
  <c r="O261" i="1"/>
  <c r="K261" i="1"/>
  <c r="K253" i="1"/>
  <c r="O253" i="1"/>
  <c r="K264" i="1"/>
  <c r="K256" i="1"/>
  <c r="K248" i="1"/>
  <c r="O258" i="1"/>
  <c r="O264" i="1"/>
  <c r="O256" i="1"/>
  <c r="O248" i="1"/>
  <c r="L231" i="1"/>
  <c r="N241" i="1"/>
  <c r="O241" i="1" s="1"/>
  <c r="N240" i="1"/>
  <c r="O240" i="1" s="1"/>
  <c r="K243" i="1"/>
  <c r="O226" i="1"/>
  <c r="L236" i="1"/>
  <c r="K242" i="1"/>
  <c r="M236" i="1"/>
  <c r="K239" i="1"/>
  <c r="K238" i="1"/>
  <c r="O239" i="1"/>
  <c r="O238" i="1"/>
  <c r="O243" i="1"/>
  <c r="O242" i="1"/>
  <c r="M231" i="1"/>
  <c r="K225" i="1"/>
  <c r="K232" i="1"/>
  <c r="N233" i="1"/>
  <c r="O233" i="1" s="1"/>
  <c r="O232" i="1"/>
  <c r="N229" i="1"/>
  <c r="O229" i="1" s="1"/>
  <c r="N234" i="1"/>
  <c r="O234" i="1" s="1"/>
  <c r="O225" i="1"/>
  <c r="N227" i="1"/>
  <c r="O227" i="1" s="1"/>
  <c r="K226" i="1"/>
  <c r="O228" i="1"/>
  <c r="K228" i="1"/>
  <c r="K209" i="1"/>
  <c r="K208" i="1"/>
  <c r="K207" i="1"/>
  <c r="N204" i="1"/>
  <c r="O204" i="1" s="1"/>
  <c r="N213" i="1"/>
  <c r="O213" i="1" s="1"/>
  <c r="N212" i="1"/>
  <c r="O212" i="1" s="1"/>
  <c r="N205" i="1"/>
  <c r="O205" i="1" s="1"/>
  <c r="N211" i="1"/>
  <c r="O211" i="1" s="1"/>
  <c r="K214" i="1"/>
  <c r="K206" i="1"/>
  <c r="N210" i="1"/>
  <c r="O210" i="1" s="1"/>
  <c r="O214" i="1"/>
  <c r="O206" i="1"/>
  <c r="O207" i="1"/>
  <c r="O208" i="1"/>
  <c r="O209" i="1"/>
  <c r="O194" i="1"/>
  <c r="N188" i="1"/>
  <c r="O188" i="1" s="1"/>
  <c r="N187" i="1"/>
  <c r="O187" i="1" s="1"/>
  <c r="N182" i="1"/>
  <c r="O182" i="1" s="1"/>
  <c r="N174" i="1"/>
  <c r="O174" i="1" s="1"/>
  <c r="N189" i="1"/>
  <c r="O189" i="1" s="1"/>
  <c r="N181" i="1"/>
  <c r="O181" i="1" s="1"/>
  <c r="N180" i="1"/>
  <c r="O180" i="1" s="1"/>
  <c r="N179" i="1"/>
  <c r="O179" i="1" s="1"/>
  <c r="N173" i="1"/>
  <c r="O173" i="1" s="1"/>
  <c r="N190" i="1"/>
  <c r="O190" i="1" s="1"/>
  <c r="O176" i="1"/>
  <c r="O191" i="1"/>
  <c r="O183" i="1"/>
  <c r="O175" i="1"/>
  <c r="O192" i="1"/>
  <c r="O184" i="1"/>
  <c r="K194" i="1"/>
  <c r="K186" i="1"/>
  <c r="K178" i="1"/>
  <c r="K193" i="1"/>
  <c r="K185" i="1"/>
  <c r="K177" i="1"/>
  <c r="K192" i="1"/>
  <c r="K184" i="1"/>
  <c r="K176" i="1"/>
  <c r="K191" i="1"/>
  <c r="K183" i="1"/>
  <c r="K175" i="1"/>
  <c r="J150" i="1"/>
  <c r="K150" i="1" s="1"/>
  <c r="J151" i="1"/>
  <c r="K151" i="1" s="1"/>
  <c r="J152" i="1"/>
  <c r="K152" i="1" s="1"/>
  <c r="L152" i="1"/>
  <c r="M152" i="1"/>
  <c r="L151" i="1"/>
  <c r="M151" i="1"/>
  <c r="L150" i="1"/>
  <c r="M150" i="1"/>
  <c r="M142" i="1"/>
  <c r="M143" i="1"/>
  <c r="L142" i="1"/>
  <c r="L143" i="1"/>
  <c r="J142" i="1"/>
  <c r="K142" i="1" s="1"/>
  <c r="J143" i="1"/>
  <c r="K143" i="1" s="1"/>
  <c r="J139" i="1"/>
  <c r="N139" i="1" s="1"/>
  <c r="J140" i="1"/>
  <c r="N140" i="1" s="1"/>
  <c r="J141" i="1"/>
  <c r="K141" i="1" s="1"/>
  <c r="J138" i="1"/>
  <c r="N138" i="1" s="1"/>
  <c r="M141" i="1"/>
  <c r="L141" i="1"/>
  <c r="M140" i="1"/>
  <c r="L140" i="1"/>
  <c r="M139" i="1"/>
  <c r="L139" i="1"/>
  <c r="M138" i="1"/>
  <c r="L138" i="1"/>
  <c r="J135" i="1"/>
  <c r="K135" i="1" s="1"/>
  <c r="M135" i="1"/>
  <c r="L135" i="1"/>
  <c r="J133" i="1"/>
  <c r="N133" i="1" s="1"/>
  <c r="J134" i="1"/>
  <c r="K134" i="1" s="1"/>
  <c r="J132" i="1"/>
  <c r="N132" i="1" s="1"/>
  <c r="M134" i="1"/>
  <c r="L134" i="1"/>
  <c r="M133" i="1"/>
  <c r="L133" i="1"/>
  <c r="M132" i="1"/>
  <c r="L132" i="1"/>
  <c r="M131" i="1"/>
  <c r="L131" i="1"/>
  <c r="J131" i="1"/>
  <c r="N131" i="1" s="1"/>
  <c r="M124" i="1"/>
  <c r="M125" i="1"/>
  <c r="M126" i="1"/>
  <c r="M127" i="1"/>
  <c r="M128" i="1"/>
  <c r="J124" i="1"/>
  <c r="J125" i="1"/>
  <c r="J126" i="1"/>
  <c r="J127" i="1"/>
  <c r="J128" i="1"/>
  <c r="L128" i="1"/>
  <c r="L127" i="1"/>
  <c r="L126" i="1"/>
  <c r="L125" i="1"/>
  <c r="L124" i="1"/>
  <c r="M112" i="1"/>
  <c r="M113" i="1"/>
  <c r="M114" i="1"/>
  <c r="M115" i="1"/>
  <c r="M116" i="1"/>
  <c r="M117" i="1"/>
  <c r="L112" i="1"/>
  <c r="L113" i="1"/>
  <c r="L114" i="1"/>
  <c r="L115" i="1"/>
  <c r="L116" i="1"/>
  <c r="L117" i="1"/>
  <c r="J112" i="1"/>
  <c r="N112" i="1" s="1"/>
  <c r="J113" i="1"/>
  <c r="N113" i="1" s="1"/>
  <c r="J114" i="1"/>
  <c r="N114" i="1" s="1"/>
  <c r="J115" i="1"/>
  <c r="N115" i="1" s="1"/>
  <c r="J116" i="1"/>
  <c r="N116" i="1" s="1"/>
  <c r="J117" i="1"/>
  <c r="N117" i="1" s="1"/>
  <c r="M111" i="1"/>
  <c r="M108" i="1"/>
  <c r="L111" i="1"/>
  <c r="L108" i="1"/>
  <c r="J111" i="1"/>
  <c r="K111" i="1" s="1"/>
  <c r="J108" i="1"/>
  <c r="N108" i="1" s="1"/>
  <c r="N128" i="1" l="1"/>
  <c r="K128" i="1"/>
  <c r="N126" i="1"/>
  <c r="K126" i="1"/>
  <c r="N127" i="1"/>
  <c r="O127" i="1" s="1"/>
  <c r="K127" i="1"/>
  <c r="K125" i="1"/>
  <c r="N125" i="1"/>
  <c r="O125" i="1" s="1"/>
  <c r="K124" i="1"/>
  <c r="N124" i="1"/>
  <c r="M136" i="1"/>
  <c r="N267" i="1"/>
  <c r="O267" i="1"/>
  <c r="N245" i="1"/>
  <c r="O245" i="1"/>
  <c r="N236" i="1"/>
  <c r="O236" i="1"/>
  <c r="N231" i="1"/>
  <c r="O231" i="1"/>
  <c r="N152" i="1"/>
  <c r="O152" i="1" s="1"/>
  <c r="N151" i="1"/>
  <c r="O151" i="1" s="1"/>
  <c r="N150" i="1"/>
  <c r="O150" i="1" s="1"/>
  <c r="K114" i="1"/>
  <c r="K115" i="1"/>
  <c r="M144" i="1"/>
  <c r="O126" i="1"/>
  <c r="N143" i="1"/>
  <c r="O143" i="1" s="1"/>
  <c r="N142" i="1"/>
  <c r="O142" i="1" s="1"/>
  <c r="L144" i="1"/>
  <c r="O108" i="1"/>
  <c r="O107" i="1" s="1"/>
  <c r="K113" i="1"/>
  <c r="N141" i="1"/>
  <c r="O141" i="1" s="1"/>
  <c r="K140" i="1"/>
  <c r="K117" i="1"/>
  <c r="K116" i="1"/>
  <c r="O124" i="1"/>
  <c r="O139" i="1"/>
  <c r="O140" i="1"/>
  <c r="O138" i="1"/>
  <c r="K139" i="1"/>
  <c r="K138" i="1"/>
  <c r="L136" i="1"/>
  <c r="N135" i="1"/>
  <c r="O135" i="1" s="1"/>
  <c r="K133" i="1"/>
  <c r="K132" i="1"/>
  <c r="O132" i="1"/>
  <c r="O133" i="1"/>
  <c r="O131" i="1"/>
  <c r="N134" i="1"/>
  <c r="O134" i="1" s="1"/>
  <c r="K131" i="1"/>
  <c r="N111" i="1"/>
  <c r="N110" i="1" s="1"/>
  <c r="K108" i="1"/>
  <c r="O112" i="1"/>
  <c r="O128" i="1"/>
  <c r="K112" i="1"/>
  <c r="O117" i="1"/>
  <c r="O116" i="1"/>
  <c r="O115" i="1"/>
  <c r="O114" i="1"/>
  <c r="O113" i="1"/>
  <c r="M110" i="1"/>
  <c r="L110" i="1"/>
  <c r="M104" i="1"/>
  <c r="M105" i="1"/>
  <c r="L104" i="1"/>
  <c r="L105" i="1"/>
  <c r="J105" i="1"/>
  <c r="K105" i="1" s="1"/>
  <c r="N107" i="1"/>
  <c r="M107" i="1"/>
  <c r="L107" i="1"/>
  <c r="J97" i="1"/>
  <c r="K97" i="1" s="1"/>
  <c r="J98" i="1"/>
  <c r="N98" i="1" s="1"/>
  <c r="J99" i="1"/>
  <c r="K99" i="1" s="1"/>
  <c r="J100" i="1"/>
  <c r="K100" i="1" s="1"/>
  <c r="J103" i="1"/>
  <c r="N103" i="1" s="1"/>
  <c r="J104" i="1"/>
  <c r="N104" i="1" s="1"/>
  <c r="J96" i="1"/>
  <c r="K96" i="1" s="1"/>
  <c r="M103" i="1"/>
  <c r="L103" i="1"/>
  <c r="M100" i="1"/>
  <c r="L100" i="1"/>
  <c r="M99" i="1"/>
  <c r="L99" i="1"/>
  <c r="M98" i="1"/>
  <c r="L98" i="1"/>
  <c r="M97" i="1"/>
  <c r="L97" i="1"/>
  <c r="M96" i="1"/>
  <c r="L96" i="1"/>
  <c r="M89" i="1"/>
  <c r="L89" i="1"/>
  <c r="J89" i="1"/>
  <c r="K89" i="1" s="1"/>
  <c r="M88" i="1"/>
  <c r="L88" i="1"/>
  <c r="J88" i="1"/>
  <c r="K88" i="1" s="1"/>
  <c r="M84" i="1"/>
  <c r="L84" i="1"/>
  <c r="J84" i="1"/>
  <c r="M73" i="1"/>
  <c r="M74" i="1"/>
  <c r="M75" i="1"/>
  <c r="M76" i="1"/>
  <c r="M77" i="1"/>
  <c r="L73" i="1"/>
  <c r="L74" i="1"/>
  <c r="L75" i="1"/>
  <c r="L76" i="1"/>
  <c r="L77" i="1"/>
  <c r="J73" i="1"/>
  <c r="K73" i="1" s="1"/>
  <c r="J74" i="1"/>
  <c r="N74" i="1" s="1"/>
  <c r="J75" i="1"/>
  <c r="K75" i="1" s="1"/>
  <c r="J76" i="1"/>
  <c r="N76" i="1" s="1"/>
  <c r="J77" i="1"/>
  <c r="N77" i="1" s="1"/>
  <c r="M72" i="1"/>
  <c r="L72" i="1"/>
  <c r="J72" i="1"/>
  <c r="N72" i="1" s="1"/>
  <c r="K84" i="1" l="1"/>
  <c r="N84" i="1"/>
  <c r="N136" i="1"/>
  <c r="N144" i="1"/>
  <c r="O137" i="1"/>
  <c r="N105" i="1"/>
  <c r="O105" i="1" s="1"/>
  <c r="O130" i="1"/>
  <c r="O111" i="1"/>
  <c r="O110" i="1" s="1"/>
  <c r="K104" i="1"/>
  <c r="O104" i="1"/>
  <c r="M95" i="1"/>
  <c r="L102" i="1"/>
  <c r="M102" i="1"/>
  <c r="L95" i="1"/>
  <c r="K77" i="1"/>
  <c r="N75" i="1"/>
  <c r="N97" i="1"/>
  <c r="O97" i="1" s="1"/>
  <c r="K76" i="1"/>
  <c r="N73" i="1"/>
  <c r="O73" i="1" s="1"/>
  <c r="K74" i="1"/>
  <c r="N100" i="1"/>
  <c r="O100" i="1" s="1"/>
  <c r="N96" i="1"/>
  <c r="O98" i="1"/>
  <c r="O103" i="1"/>
  <c r="K98" i="1"/>
  <c r="K103" i="1"/>
  <c r="N99" i="1"/>
  <c r="O99" i="1" s="1"/>
  <c r="N89" i="1"/>
  <c r="O89" i="1" s="1"/>
  <c r="M90" i="1"/>
  <c r="L90" i="1"/>
  <c r="O76" i="1"/>
  <c r="M71" i="1"/>
  <c r="O84" i="1"/>
  <c r="N88" i="1"/>
  <c r="O77" i="1"/>
  <c r="O74" i="1"/>
  <c r="L71" i="1"/>
  <c r="K72" i="1"/>
  <c r="O72" i="1"/>
  <c r="M67" i="1"/>
  <c r="L67" i="1"/>
  <c r="J67" i="1"/>
  <c r="N67" i="1" s="1"/>
  <c r="J57" i="1"/>
  <c r="N57" i="1" s="1"/>
  <c r="M57" i="1"/>
  <c r="L57" i="1"/>
  <c r="M56" i="1"/>
  <c r="L56" i="1"/>
  <c r="J56" i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N71" i="1" l="1"/>
  <c r="K56" i="1"/>
  <c r="N56" i="1"/>
  <c r="O56" i="1" s="1"/>
  <c r="N102" i="1"/>
  <c r="M118" i="1"/>
  <c r="O102" i="1"/>
  <c r="N95" i="1"/>
  <c r="L118" i="1"/>
  <c r="O75" i="1"/>
  <c r="O71" i="1" s="1"/>
  <c r="O96" i="1"/>
  <c r="O95" i="1" s="1"/>
  <c r="O88" i="1"/>
  <c r="O87" i="1" s="1"/>
  <c r="N90" i="1"/>
  <c r="O67" i="1"/>
  <c r="K67" i="1"/>
  <c r="O57" i="1"/>
  <c r="K57" i="1"/>
  <c r="O44" i="1"/>
  <c r="K44" i="1"/>
  <c r="O43" i="1"/>
  <c r="K43" i="1"/>
  <c r="M29" i="1"/>
  <c r="M28" i="1" s="1"/>
  <c r="L29" i="1"/>
  <c r="J29" i="1"/>
  <c r="N29" i="1" s="1"/>
  <c r="N28" i="1" s="1"/>
  <c r="J15" i="1"/>
  <c r="K15" i="1" s="1"/>
  <c r="M21" i="1"/>
  <c r="M16" i="1"/>
  <c r="M17" i="1"/>
  <c r="M18" i="1"/>
  <c r="M19" i="1"/>
  <c r="M20" i="1"/>
  <c r="L16" i="1"/>
  <c r="L17" i="1"/>
  <c r="L18" i="1"/>
  <c r="L19" i="1"/>
  <c r="L20" i="1"/>
  <c r="L21" i="1"/>
  <c r="J16" i="1"/>
  <c r="K16" i="1" s="1"/>
  <c r="J17" i="1"/>
  <c r="N17" i="1" s="1"/>
  <c r="J18" i="1"/>
  <c r="K18" i="1" s="1"/>
  <c r="J19" i="1"/>
  <c r="K19" i="1" s="1"/>
  <c r="J20" i="1"/>
  <c r="K20" i="1" s="1"/>
  <c r="J21" i="1"/>
  <c r="N21" i="1" s="1"/>
  <c r="N118" i="1" l="1"/>
  <c r="O94" i="1"/>
  <c r="O17" i="1"/>
  <c r="O29" i="1"/>
  <c r="L28" i="1"/>
  <c r="K29" i="1"/>
  <c r="N20" i="1"/>
  <c r="O20" i="1" s="1"/>
  <c r="N19" i="1"/>
  <c r="O19" i="1" s="1"/>
  <c r="K21" i="1"/>
  <c r="O21" i="1"/>
  <c r="N18" i="1"/>
  <c r="O18" i="1" s="1"/>
  <c r="N16" i="1"/>
  <c r="O16" i="1" s="1"/>
  <c r="K17" i="1"/>
  <c r="J218" i="1" l="1"/>
  <c r="N218" i="1" s="1"/>
  <c r="M303" i="1"/>
  <c r="M304" i="1"/>
  <c r="L303" i="1"/>
  <c r="L304" i="1"/>
  <c r="J304" i="1"/>
  <c r="K304" i="1" s="1"/>
  <c r="J303" i="1"/>
  <c r="K303" i="1" s="1"/>
  <c r="N277" i="1"/>
  <c r="N278" i="1"/>
  <c r="N279" i="1"/>
  <c r="N280" i="1"/>
  <c r="N276" i="1"/>
  <c r="M277" i="1"/>
  <c r="M278" i="1"/>
  <c r="M279" i="1"/>
  <c r="M280" i="1"/>
  <c r="M276" i="1"/>
  <c r="L277" i="1"/>
  <c r="L278" i="1"/>
  <c r="L279" i="1"/>
  <c r="L280" i="1"/>
  <c r="L276" i="1"/>
  <c r="M219" i="1"/>
  <c r="M220" i="1"/>
  <c r="M221" i="1"/>
  <c r="M222" i="1"/>
  <c r="M223" i="1"/>
  <c r="M224" i="1"/>
  <c r="N219" i="1"/>
  <c r="N220" i="1"/>
  <c r="N221" i="1"/>
  <c r="N222" i="1"/>
  <c r="N223" i="1"/>
  <c r="N224" i="1"/>
  <c r="M218" i="1"/>
  <c r="L219" i="1"/>
  <c r="L220" i="1"/>
  <c r="L221" i="1"/>
  <c r="L222" i="1"/>
  <c r="L223" i="1"/>
  <c r="L224" i="1"/>
  <c r="L218" i="1"/>
  <c r="N198" i="1"/>
  <c r="N201" i="1"/>
  <c r="N202" i="1"/>
  <c r="N203" i="1"/>
  <c r="N197" i="1"/>
  <c r="M198" i="1"/>
  <c r="M201" i="1"/>
  <c r="M202" i="1"/>
  <c r="M203" i="1"/>
  <c r="M197" i="1"/>
  <c r="L198" i="1"/>
  <c r="L201" i="1"/>
  <c r="L202" i="1"/>
  <c r="L203" i="1"/>
  <c r="L197" i="1"/>
  <c r="N170" i="1"/>
  <c r="N171" i="1"/>
  <c r="L172" i="1"/>
  <c r="M172" i="1"/>
  <c r="L171" i="1"/>
  <c r="M171" i="1"/>
  <c r="L170" i="1"/>
  <c r="M170" i="1"/>
  <c r="J164" i="1"/>
  <c r="K164" i="1" s="1"/>
  <c r="J165" i="1"/>
  <c r="K165" i="1" s="1"/>
  <c r="J166" i="1"/>
  <c r="N166" i="1" s="1"/>
  <c r="J167" i="1"/>
  <c r="N167" i="1" s="1"/>
  <c r="J163" i="1"/>
  <c r="K163" i="1" s="1"/>
  <c r="M163" i="1"/>
  <c r="M164" i="1"/>
  <c r="M165" i="1"/>
  <c r="M166" i="1"/>
  <c r="M167" i="1"/>
  <c r="M162" i="1"/>
  <c r="L163" i="1"/>
  <c r="L164" i="1"/>
  <c r="L165" i="1"/>
  <c r="L166" i="1"/>
  <c r="L167" i="1"/>
  <c r="K170" i="1"/>
  <c r="K171" i="1"/>
  <c r="K172" i="1"/>
  <c r="K197" i="1"/>
  <c r="K198" i="1"/>
  <c r="K201" i="1"/>
  <c r="K202" i="1"/>
  <c r="K203" i="1"/>
  <c r="K219" i="1"/>
  <c r="K220" i="1"/>
  <c r="K221" i="1"/>
  <c r="K222" i="1"/>
  <c r="K223" i="1"/>
  <c r="K224" i="1"/>
  <c r="K276" i="1"/>
  <c r="K277" i="1"/>
  <c r="K278" i="1"/>
  <c r="K279" i="1"/>
  <c r="K280" i="1"/>
  <c r="L275" i="1" l="1"/>
  <c r="N275" i="1"/>
  <c r="M275" i="1"/>
  <c r="N217" i="1"/>
  <c r="N281" i="1" s="1"/>
  <c r="M217" i="1"/>
  <c r="L217" i="1"/>
  <c r="M196" i="1"/>
  <c r="N200" i="1"/>
  <c r="L200" i="1"/>
  <c r="M200" i="1"/>
  <c r="M169" i="1"/>
  <c r="N196" i="1"/>
  <c r="L196" i="1"/>
  <c r="L169" i="1"/>
  <c r="N169" i="1"/>
  <c r="K218" i="1"/>
  <c r="N303" i="1"/>
  <c r="O303" i="1" s="1"/>
  <c r="N304" i="1"/>
  <c r="O304" i="1" s="1"/>
  <c r="O280" i="1"/>
  <c r="O221" i="1"/>
  <c r="O277" i="1"/>
  <c r="O198" i="1"/>
  <c r="O219" i="1"/>
  <c r="O276" i="1"/>
  <c r="O197" i="1"/>
  <c r="O172" i="1"/>
  <c r="O202" i="1"/>
  <c r="O201" i="1"/>
  <c r="O203" i="1"/>
  <c r="O224" i="1"/>
  <c r="O223" i="1"/>
  <c r="O170" i="1"/>
  <c r="O222" i="1"/>
  <c r="O278" i="1"/>
  <c r="O171" i="1"/>
  <c r="O220" i="1"/>
  <c r="O279" i="1"/>
  <c r="O218" i="1"/>
  <c r="N165" i="1"/>
  <c r="O165" i="1" s="1"/>
  <c r="N164" i="1"/>
  <c r="O164" i="1" s="1"/>
  <c r="O167" i="1"/>
  <c r="O166" i="1"/>
  <c r="K167" i="1"/>
  <c r="K166" i="1"/>
  <c r="N163" i="1"/>
  <c r="O163" i="1" s="1"/>
  <c r="M281" i="1" l="1"/>
  <c r="L281" i="1"/>
  <c r="O275" i="1"/>
  <c r="O217" i="1"/>
  <c r="O200" i="1"/>
  <c r="O196" i="1"/>
  <c r="O169" i="1"/>
  <c r="J147" i="1"/>
  <c r="J148" i="1"/>
  <c r="J149" i="1"/>
  <c r="J146" i="1"/>
  <c r="K122" i="1"/>
  <c r="K123" i="1"/>
  <c r="L122" i="1"/>
  <c r="L123" i="1"/>
  <c r="J121" i="1"/>
  <c r="N121" i="1" s="1"/>
  <c r="J122" i="1"/>
  <c r="J123" i="1"/>
  <c r="N122" i="1"/>
  <c r="N123" i="1"/>
  <c r="M122" i="1"/>
  <c r="M123" i="1"/>
  <c r="M121" i="1"/>
  <c r="J92" i="1"/>
  <c r="N92" i="1" s="1"/>
  <c r="M81" i="1"/>
  <c r="M82" i="1"/>
  <c r="M83" i="1"/>
  <c r="L81" i="1"/>
  <c r="L82" i="1"/>
  <c r="L83" i="1"/>
  <c r="L80" i="1"/>
  <c r="J82" i="1"/>
  <c r="J83" i="1"/>
  <c r="J81" i="1"/>
  <c r="J80" i="1"/>
  <c r="N80" i="1" s="1"/>
  <c r="M85" i="1"/>
  <c r="M80" i="1"/>
  <c r="L46" i="1"/>
  <c r="L47" i="1"/>
  <c r="L48" i="1"/>
  <c r="L49" i="1"/>
  <c r="L50" i="1"/>
  <c r="L51" i="1"/>
  <c r="L45" i="1"/>
  <c r="L34" i="1"/>
  <c r="L35" i="1"/>
  <c r="L39" i="1"/>
  <c r="L40" i="1"/>
  <c r="L41" i="1"/>
  <c r="M45" i="1"/>
  <c r="M46" i="1"/>
  <c r="M47" i="1"/>
  <c r="M48" i="1"/>
  <c r="M49" i="1"/>
  <c r="M50" i="1"/>
  <c r="M51" i="1"/>
  <c r="J32" i="1"/>
  <c r="J33" i="1"/>
  <c r="J34" i="1"/>
  <c r="N34" i="1" s="1"/>
  <c r="J35" i="1"/>
  <c r="K35" i="1" s="1"/>
  <c r="J39" i="1"/>
  <c r="N39" i="1" s="1"/>
  <c r="J40" i="1"/>
  <c r="K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1" i="1"/>
  <c r="N51" i="1" s="1"/>
  <c r="J31" i="1"/>
  <c r="M35" i="1"/>
  <c r="M39" i="1"/>
  <c r="M40" i="1"/>
  <c r="M41" i="1"/>
  <c r="M34" i="1"/>
  <c r="J24" i="1"/>
  <c r="J25" i="1"/>
  <c r="K25" i="1" s="1"/>
  <c r="K82" i="1" l="1"/>
  <c r="N82" i="1"/>
  <c r="K81" i="1"/>
  <c r="N81" i="1"/>
  <c r="K83" i="1"/>
  <c r="N83" i="1"/>
  <c r="M79" i="1"/>
  <c r="M42" i="1"/>
  <c r="O216" i="1"/>
  <c r="L42" i="1"/>
  <c r="O39" i="1"/>
  <c r="O81" i="1"/>
  <c r="O82" i="1"/>
  <c r="O83" i="1"/>
  <c r="O123" i="1"/>
  <c r="O122" i="1"/>
  <c r="N41" i="1"/>
  <c r="O41" i="1" s="1"/>
  <c r="K80" i="1"/>
  <c r="O80" i="1"/>
  <c r="N40" i="1"/>
  <c r="O40" i="1" s="1"/>
  <c r="N46" i="1"/>
  <c r="O46" i="1" s="1"/>
  <c r="N48" i="1"/>
  <c r="O48" i="1" s="1"/>
  <c r="O34" i="1"/>
  <c r="N47" i="1"/>
  <c r="O47" i="1" s="1"/>
  <c r="K51" i="1"/>
  <c r="K45" i="1"/>
  <c r="O50" i="1"/>
  <c r="O49" i="1"/>
  <c r="O51" i="1"/>
  <c r="O45" i="1"/>
  <c r="K39" i="1"/>
  <c r="N35" i="1"/>
  <c r="O35" i="1" s="1"/>
  <c r="K34" i="1"/>
  <c r="K50" i="1"/>
  <c r="K49" i="1"/>
  <c r="N42" i="1" l="1"/>
  <c r="J120" i="1" l="1"/>
  <c r="J85" i="1"/>
  <c r="N85" i="1" s="1"/>
  <c r="J68" i="1"/>
  <c r="N68" i="1" s="1"/>
  <c r="J69" i="1"/>
  <c r="N69" i="1" s="1"/>
  <c r="J65" i="1"/>
  <c r="N65" i="1" s="1"/>
  <c r="J66" i="1"/>
  <c r="N66" i="1" s="1"/>
  <c r="J64" i="1"/>
  <c r="N64" i="1" s="1"/>
  <c r="K85" i="1" l="1"/>
  <c r="N79" i="1"/>
  <c r="J58" i="1"/>
  <c r="N58" i="1" s="1"/>
  <c r="J59" i="1"/>
  <c r="N59" i="1" s="1"/>
  <c r="J60" i="1"/>
  <c r="N60" i="1" s="1"/>
  <c r="J55" i="1"/>
  <c r="K60" i="1" l="1"/>
  <c r="K59" i="1"/>
  <c r="K58" i="1"/>
  <c r="M347" i="1" l="1"/>
  <c r="L347" i="1"/>
  <c r="M346" i="1"/>
  <c r="L346" i="1"/>
  <c r="M345" i="1"/>
  <c r="L345" i="1"/>
  <c r="M344" i="1"/>
  <c r="L344" i="1"/>
  <c r="M343" i="1"/>
  <c r="L343" i="1"/>
  <c r="M342" i="1"/>
  <c r="L342" i="1"/>
  <c r="M341" i="1"/>
  <c r="L341" i="1"/>
  <c r="M340" i="1"/>
  <c r="L340" i="1"/>
  <c r="M339" i="1"/>
  <c r="L339" i="1"/>
  <c r="M302" i="1"/>
  <c r="L302" i="1"/>
  <c r="J302" i="1"/>
  <c r="M301" i="1"/>
  <c r="L301" i="1"/>
  <c r="J301" i="1"/>
  <c r="M300" i="1"/>
  <c r="L300" i="1"/>
  <c r="J300" i="1"/>
  <c r="M299" i="1"/>
  <c r="L299" i="1"/>
  <c r="J299" i="1"/>
  <c r="M298" i="1"/>
  <c r="L298" i="1"/>
  <c r="J298" i="1"/>
  <c r="M297" i="1"/>
  <c r="L297" i="1"/>
  <c r="J297" i="1"/>
  <c r="M296" i="1"/>
  <c r="L296" i="1"/>
  <c r="J296" i="1"/>
  <c r="M295" i="1"/>
  <c r="L295" i="1"/>
  <c r="J295" i="1"/>
  <c r="M294" i="1"/>
  <c r="L294" i="1"/>
  <c r="J294" i="1"/>
  <c r="M293" i="1"/>
  <c r="L293" i="1"/>
  <c r="J293" i="1"/>
  <c r="M292" i="1"/>
  <c r="L292" i="1"/>
  <c r="J292" i="1"/>
  <c r="M291" i="1"/>
  <c r="L291" i="1"/>
  <c r="J291" i="1"/>
  <c r="M290" i="1"/>
  <c r="L290" i="1"/>
  <c r="J290" i="1"/>
  <c r="M289" i="1"/>
  <c r="L289" i="1"/>
  <c r="J289" i="1"/>
  <c r="M288" i="1"/>
  <c r="L288" i="1"/>
  <c r="J288" i="1"/>
  <c r="M287" i="1"/>
  <c r="L287" i="1"/>
  <c r="J287" i="1"/>
  <c r="M286" i="1"/>
  <c r="L286" i="1"/>
  <c r="J286" i="1"/>
  <c r="M285" i="1"/>
  <c r="L285" i="1"/>
  <c r="J285" i="1"/>
  <c r="M284" i="1"/>
  <c r="L284" i="1"/>
  <c r="J284" i="1"/>
  <c r="M283" i="1"/>
  <c r="L283" i="1"/>
  <c r="J283" i="1"/>
  <c r="L162" i="1"/>
  <c r="J162" i="1"/>
  <c r="M161" i="1"/>
  <c r="L161" i="1"/>
  <c r="J161" i="1"/>
  <c r="M160" i="1"/>
  <c r="L160" i="1"/>
  <c r="J160" i="1"/>
  <c r="M159" i="1"/>
  <c r="L159" i="1"/>
  <c r="J159" i="1"/>
  <c r="M158" i="1"/>
  <c r="L158" i="1"/>
  <c r="J158" i="1"/>
  <c r="M157" i="1"/>
  <c r="L157" i="1"/>
  <c r="J157" i="1"/>
  <c r="M156" i="1"/>
  <c r="L156" i="1"/>
  <c r="J156" i="1"/>
  <c r="M149" i="1"/>
  <c r="L149" i="1"/>
  <c r="M148" i="1"/>
  <c r="L148" i="1"/>
  <c r="M147" i="1"/>
  <c r="L147" i="1"/>
  <c r="M146" i="1"/>
  <c r="L146" i="1"/>
  <c r="L121" i="1"/>
  <c r="M120" i="1"/>
  <c r="M129" i="1" s="1"/>
  <c r="L120" i="1"/>
  <c r="M92" i="1"/>
  <c r="M93" i="1" s="1"/>
  <c r="L92" i="1"/>
  <c r="L93" i="1" s="1"/>
  <c r="L85" i="1"/>
  <c r="L79" i="1" s="1"/>
  <c r="M69" i="1"/>
  <c r="L69" i="1"/>
  <c r="M68" i="1"/>
  <c r="L68" i="1"/>
  <c r="M66" i="1"/>
  <c r="L66" i="1"/>
  <c r="M65" i="1"/>
  <c r="L65" i="1"/>
  <c r="M64" i="1"/>
  <c r="L64" i="1"/>
  <c r="M63" i="1"/>
  <c r="L63" i="1"/>
  <c r="M60" i="1"/>
  <c r="L60" i="1"/>
  <c r="M59" i="1"/>
  <c r="L59" i="1"/>
  <c r="M58" i="1"/>
  <c r="L58" i="1"/>
  <c r="M55" i="1"/>
  <c r="L55" i="1"/>
  <c r="M33" i="1"/>
  <c r="L33" i="1"/>
  <c r="M32" i="1"/>
  <c r="L32" i="1"/>
  <c r="M31" i="1"/>
  <c r="L31" i="1"/>
  <c r="M25" i="1"/>
  <c r="L25" i="1"/>
  <c r="N25" i="1"/>
  <c r="M24" i="1"/>
  <c r="L24" i="1"/>
  <c r="M15" i="1"/>
  <c r="M22" i="1" s="1"/>
  <c r="L15" i="1"/>
  <c r="L22" i="1" s="1"/>
  <c r="N15" i="1"/>
  <c r="M62" i="1" l="1"/>
  <c r="M30" i="1"/>
  <c r="M52" i="1" s="1"/>
  <c r="M338" i="1"/>
  <c r="M372" i="1" s="1"/>
  <c r="L338" i="1"/>
  <c r="L372" i="1" s="1"/>
  <c r="M330" i="1"/>
  <c r="L330" i="1"/>
  <c r="L129" i="1"/>
  <c r="M155" i="1"/>
  <c r="M215" i="1" s="1"/>
  <c r="L155" i="1"/>
  <c r="L215" i="1" s="1"/>
  <c r="M153" i="1"/>
  <c r="L153" i="1"/>
  <c r="L62" i="1"/>
  <c r="L54" i="1"/>
  <c r="M54" i="1"/>
  <c r="L30" i="1"/>
  <c r="L52" i="1" s="1"/>
  <c r="O15" i="1"/>
  <c r="O14" i="1" s="1"/>
  <c r="N22" i="1"/>
  <c r="N31" i="1"/>
  <c r="K31" i="1"/>
  <c r="N32" i="1"/>
  <c r="O32" i="1" s="1"/>
  <c r="K32" i="1"/>
  <c r="N33" i="1"/>
  <c r="O33" i="1" s="1"/>
  <c r="K33" i="1"/>
  <c r="O59" i="1"/>
  <c r="O60" i="1"/>
  <c r="O25" i="1"/>
  <c r="N299" i="1"/>
  <c r="O299" i="1" s="1"/>
  <c r="K299" i="1"/>
  <c r="N343" i="1"/>
  <c r="O343" i="1" s="1"/>
  <c r="K343" i="1"/>
  <c r="O65" i="1"/>
  <c r="K65" i="1"/>
  <c r="N159" i="1"/>
  <c r="O159" i="1" s="1"/>
  <c r="K159" i="1"/>
  <c r="N149" i="1"/>
  <c r="O149" i="1" s="1"/>
  <c r="K149" i="1"/>
  <c r="N162" i="1"/>
  <c r="O162" i="1" s="1"/>
  <c r="K162" i="1"/>
  <c r="N289" i="1"/>
  <c r="O289" i="1" s="1"/>
  <c r="K289" i="1"/>
  <c r="N297" i="1"/>
  <c r="O297" i="1" s="1"/>
  <c r="K297" i="1"/>
  <c r="N341" i="1"/>
  <c r="O341" i="1" s="1"/>
  <c r="K341" i="1"/>
  <c r="N156" i="1"/>
  <c r="K156" i="1"/>
  <c r="N283" i="1"/>
  <c r="K283" i="1"/>
  <c r="N291" i="1"/>
  <c r="O291" i="1" s="1"/>
  <c r="K291" i="1"/>
  <c r="N146" i="1"/>
  <c r="K146" i="1"/>
  <c r="N286" i="1"/>
  <c r="O286" i="1" s="1"/>
  <c r="K286" i="1"/>
  <c r="N294" i="1"/>
  <c r="K294" i="1"/>
  <c r="N302" i="1"/>
  <c r="O302" i="1" s="1"/>
  <c r="K302" i="1"/>
  <c r="N346" i="1"/>
  <c r="O346" i="1" s="1"/>
  <c r="K346" i="1"/>
  <c r="L26" i="1"/>
  <c r="O63" i="1"/>
  <c r="K63" i="1"/>
  <c r="N157" i="1"/>
  <c r="O157" i="1" s="1"/>
  <c r="K157" i="1"/>
  <c r="N284" i="1"/>
  <c r="O284" i="1" s="1"/>
  <c r="K284" i="1"/>
  <c r="N292" i="1"/>
  <c r="O292" i="1" s="1"/>
  <c r="K292" i="1"/>
  <c r="N300" i="1"/>
  <c r="O300" i="1" s="1"/>
  <c r="K300" i="1"/>
  <c r="N344" i="1"/>
  <c r="O344" i="1" s="1"/>
  <c r="K344" i="1"/>
  <c r="O66" i="1"/>
  <c r="K66" i="1"/>
  <c r="O85" i="1"/>
  <c r="O79" i="1" s="1"/>
  <c r="N290" i="1"/>
  <c r="O290" i="1" s="1"/>
  <c r="K290" i="1"/>
  <c r="N298" i="1"/>
  <c r="O298" i="1" s="1"/>
  <c r="K298" i="1"/>
  <c r="N342" i="1"/>
  <c r="K342" i="1"/>
  <c r="N287" i="1"/>
  <c r="O287" i="1" s="1"/>
  <c r="K287" i="1"/>
  <c r="N295" i="1"/>
  <c r="O295" i="1" s="1"/>
  <c r="K295" i="1"/>
  <c r="K339" i="1"/>
  <c r="N347" i="1"/>
  <c r="O347" i="1" s="1"/>
  <c r="K347" i="1"/>
  <c r="O121" i="1"/>
  <c r="K121" i="1"/>
  <c r="N158" i="1"/>
  <c r="O158" i="1" s="1"/>
  <c r="K158" i="1"/>
  <c r="N285" i="1"/>
  <c r="O285" i="1" s="1"/>
  <c r="K285" i="1"/>
  <c r="N293" i="1"/>
  <c r="O293" i="1" s="1"/>
  <c r="K293" i="1"/>
  <c r="N301" i="1"/>
  <c r="O301" i="1" s="1"/>
  <c r="K301" i="1"/>
  <c r="N345" i="1"/>
  <c r="O345" i="1" s="1"/>
  <c r="K345" i="1"/>
  <c r="N147" i="1"/>
  <c r="O147" i="1" s="1"/>
  <c r="K147" i="1"/>
  <c r="N160" i="1"/>
  <c r="O160" i="1" s="1"/>
  <c r="K160" i="1"/>
  <c r="O58" i="1"/>
  <c r="O68" i="1"/>
  <c r="K68" i="1"/>
  <c r="N148" i="1"/>
  <c r="O148" i="1" s="1"/>
  <c r="K148" i="1"/>
  <c r="N161" i="1"/>
  <c r="O161" i="1" s="1"/>
  <c r="K161" i="1"/>
  <c r="N288" i="1"/>
  <c r="O288" i="1" s="1"/>
  <c r="K288" i="1"/>
  <c r="N296" i="1"/>
  <c r="O296" i="1" s="1"/>
  <c r="K296" i="1"/>
  <c r="O340" i="1"/>
  <c r="K340" i="1"/>
  <c r="N120" i="1"/>
  <c r="N129" i="1" s="1"/>
  <c r="K120" i="1"/>
  <c r="O69" i="1"/>
  <c r="K69" i="1"/>
  <c r="O64" i="1"/>
  <c r="K64" i="1"/>
  <c r="N55" i="1"/>
  <c r="K55" i="1"/>
  <c r="N24" i="1"/>
  <c r="O24" i="1" s="1"/>
  <c r="K24" i="1"/>
  <c r="N93" i="1"/>
  <c r="K92" i="1"/>
  <c r="M26" i="1"/>
  <c r="M86" i="1" l="1"/>
  <c r="O31" i="1"/>
  <c r="O27" i="1" s="1"/>
  <c r="N30" i="1"/>
  <c r="N52" i="1" s="1"/>
  <c r="N338" i="1"/>
  <c r="N372" i="1" s="1"/>
  <c r="O283" i="1"/>
  <c r="N330" i="1"/>
  <c r="N155" i="1"/>
  <c r="N215" i="1" s="1"/>
  <c r="O156" i="1"/>
  <c r="O155" i="1" s="1"/>
  <c r="O154" i="1" s="1"/>
  <c r="N153" i="1"/>
  <c r="L86" i="1"/>
  <c r="L373" i="1" s="1"/>
  <c r="R374" i="1" s="1"/>
  <c r="O62" i="1"/>
  <c r="N62" i="1"/>
  <c r="O55" i="1"/>
  <c r="O54" i="1" s="1"/>
  <c r="N54" i="1"/>
  <c r="O146" i="1"/>
  <c r="O145" i="1" s="1"/>
  <c r="O120" i="1"/>
  <c r="O119" i="1" s="1"/>
  <c r="O339" i="1"/>
  <c r="O294" i="1"/>
  <c r="O23" i="1"/>
  <c r="O342" i="1"/>
  <c r="N26" i="1"/>
  <c r="O92" i="1"/>
  <c r="O91" i="1" s="1"/>
  <c r="O282" i="1" l="1"/>
  <c r="M373" i="1"/>
  <c r="J2" i="1" s="1"/>
  <c r="N6" i="1"/>
  <c r="O338" i="1"/>
  <c r="O337" i="1" s="1"/>
  <c r="O53" i="1"/>
  <c r="N86" i="1"/>
  <c r="N373" i="1" s="1"/>
  <c r="N383" i="1" s="1"/>
  <c r="R372" i="1" l="1"/>
  <c r="M374" i="1"/>
  <c r="O373" i="1"/>
  <c r="N7" i="1"/>
  <c r="N8" i="1" s="1"/>
  <c r="N374" i="1"/>
</calcChain>
</file>

<file path=xl/sharedStrings.xml><?xml version="1.0" encoding="utf-8"?>
<sst xmlns="http://schemas.openxmlformats.org/spreadsheetml/2006/main" count="986" uniqueCount="653">
  <si>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</si>
  <si>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</si>
  <si>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</si>
  <si>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</si>
  <si>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</si>
  <si>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</si>
  <si>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</si>
  <si>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</si>
  <si>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</si>
  <si>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</si>
  <si>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</si>
  <si>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</si>
  <si>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</si>
  <si>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</si>
  <si>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</si>
  <si>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</si>
  <si>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</si>
  <si>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</si>
  <si>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</si>
  <si>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</si>
  <si>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</si>
  <si>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</si>
  <si>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</si>
  <si>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</si>
  <si>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</si>
  <si>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</si>
  <si>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</si>
  <si>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</si>
  <si>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</si>
  <si>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</si>
  <si>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</si>
  <si>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</si>
  <si>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</si>
  <si>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</si>
  <si>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</si>
  <si>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</si>
  <si>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</si>
  <si>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</si>
  <si>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</si>
  <si>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</si>
  <si>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</si>
  <si>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</si>
  <si>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</si>
  <si>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</si>
  <si>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</si>
  <si>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</si>
  <si>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</si>
  <si>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</si>
  <si>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</si>
  <si>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</si>
  <si>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</si>
  <si>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</si>
  <si>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</si>
  <si>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</si>
  <si>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</si>
  <si>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</si>
  <si>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</si>
  <si>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</si>
  <si>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</si>
  <si>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</si>
  <si>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</si>
  <si>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</si>
  <si>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</si>
  <si>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</si>
  <si>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</si>
  <si>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</si>
  <si>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</si>
  <si>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</si>
  <si>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</si>
  <si>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</si>
  <si>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</si>
  <si>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</si>
  <si>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</si>
  <si>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</si>
  <si>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</si>
  <si>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</si>
  <si>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</si>
  <si>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</si>
  <si>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</si>
  <si>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</si>
  <si>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</si>
  <si>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</si>
  <si>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</si>
  <si>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</si>
  <si>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</si>
  <si>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</si>
  <si>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</si>
  <si>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</si>
  <si>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</si>
  <si>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</si>
  <si>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ATERRO MANUAL DE VALAS COM AREIA PARA ATERRO E COMPACTAÇÃO MECANIZADA. AF_05/2016</t>
  </si>
  <si>
    <t>INFRAESTRUTURA: FUNDAÇÕES</t>
  </si>
  <si>
    <t>3.1.1</t>
  </si>
  <si>
    <t>VIGA BALDRAME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</si>
  <si>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</si>
  <si>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</si>
  <si>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</si>
  <si>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</si>
  <si>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</si>
  <si>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</si>
  <si>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</si>
  <si>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</si>
  <si>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</si>
  <si>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</si>
  <si>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</si>
  <si>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</si>
  <si>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</si>
  <si>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</si>
  <si>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</si>
  <si>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</si>
  <si>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</si>
  <si>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</si>
  <si>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</si>
  <si>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</si>
  <si>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</si>
  <si>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</si>
  <si>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</si>
  <si>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</si>
  <si>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</si>
  <si>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</si>
  <si>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</si>
  <si>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</si>
  <si>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</si>
  <si>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</si>
  <si>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</si>
  <si>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</si>
  <si>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</si>
  <si>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</si>
  <si>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</si>
  <si>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MONTAGEM E DESMONTAGEM DE FÔRMA DE PILARES RETANGULARES E ESTRUTURAS SIMILARES COM ÁREA MÉDIA DAS SEÇÕES MAIOR QUE 0,25 M², PÉ-DIREITO SIMPLES, EM CHAPA DE MADEIRA COMPENSADA PLASTIFICADA, 18 UTILIZAÇÕES. AF_12/2015</t>
  </si>
  <si>
    <t>VERGA MOLDADA IN LOCO EM CONCRETO PARA JANELAS COM ATÉ 1,5 M DE VÃO.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</si>
  <si>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</si>
  <si>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</si>
  <si>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</si>
  <si>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</si>
  <si>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</si>
  <si>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</si>
  <si>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</si>
  <si>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</si>
  <si>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</si>
  <si>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</si>
  <si>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</si>
  <si>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</si>
  <si>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</si>
  <si>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</si>
  <si>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</si>
  <si>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</si>
  <si>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</si>
  <si>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</si>
  <si>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</si>
  <si>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</si>
  <si>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</si>
  <si>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</si>
  <si>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</si>
  <si>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</si>
  <si>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</si>
  <si>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</si>
  <si>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</si>
  <si>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</si>
  <si>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</si>
  <si>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TAMPA EM CONCRETO ARMADO 60X60X5CM P/CX INSPECAO/FOSSA SEPTICA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</si>
  <si>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</si>
  <si>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</si>
  <si>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</si>
  <si>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</si>
  <si>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</si>
  <si>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</si>
  <si>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</si>
  <si>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</si>
  <si>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</si>
  <si>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</si>
  <si>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</si>
  <si>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</si>
  <si>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12.4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</si>
  <si>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</si>
  <si>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</si>
  <si>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</si>
  <si>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</si>
  <si>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</si>
  <si>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</si>
  <si>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</si>
  <si>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</si>
  <si>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</si>
  <si>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</si>
  <si>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</si>
  <si>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ALTA DE EMBUTIR (1 MÓDULO), 2P+T 20 A, INCLUINDO SUPORTE E PLACA - FORNECIMENTO E INSTALAÇÃO. AF_12/2015</t>
  </si>
  <si>
    <t>CORRIMÃO SIMPLES, DIÂMETRO EXTERNO = 1 1/2", EM AÇO GALVANIZADO. AF_04/2019_P</t>
  </si>
  <si>
    <t>1.2</t>
  </si>
  <si>
    <t>1.3</t>
  </si>
  <si>
    <t>1.4</t>
  </si>
  <si>
    <t>1.5</t>
  </si>
  <si>
    <t>1.6</t>
  </si>
  <si>
    <t>1.7</t>
  </si>
  <si>
    <t>CONSTRUÇÃO DA ESCOLA DE 04 SALAS</t>
  </si>
  <si>
    <t xml:space="preserve">Placa de obra em chapa de aço galvanizado </t>
  </si>
  <si>
    <t>LOCACAO CONVENCIONAL DE OBRA, UTILIZANDO GABARITO DE TÁBUAS CORRIDAS PONTALETADAS A CADA 2,00M -  2 UTILIZAÇÕES. AF_10/2018</t>
  </si>
  <si>
    <t>INSTALAÇÕES PROVISÓRIAS DE ÁGUA</t>
  </si>
  <si>
    <t>Instalação provisória de energia elétrica, aerea, trifasica, em poste galvanizado, exclusive fornecimento do medidor</t>
  </si>
  <si>
    <t>LIGAÇÃO DOMICILIAR DE ESGOTO DN 100MM, DA CASA ATÉ A CAIXA, COMPOSTO POR 10,0M TUBO DE PVC ESGOTO PREDIAL DN 100MM E CAIXA DE ALVENARIA COM TAMPA DE CONCRETO - FORNECIMENTO E INSTALAÇÃO</t>
  </si>
  <si>
    <t>ALUGUEL CONTAINER/SANIT C/4 VASOS/1 LAVAT/1 MIC/4 CHUV LARG=          2,20M COMPR=6,20M ALT=2,50M CHAPAS ACO C/NERV TRAPEZ FORRO C/         ISOL TERMO-ACUST CHASSIS REFORC PISO COMPENS NAVAL INCL INST RA       ELETR/HIDRO-SANIT EXCL TRANSP/CARGA/DESCARGA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</si>
  <si>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</si>
  <si>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</si>
  <si>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>ALVENARIA EM TIJOLO CERAMICO FURADO 9X19X19CM, 1 VEZ (ESPESSURA 19 CM), ASSENTADO EM ARGAMASSA TRACO 1:4 (CIMENTO E AREIA MEDIA NAO PENEIRADA), PREPARO MANUAL, JUNTA 1 CM</t>
  </si>
  <si>
    <t>SAPATAS ISOLADAS</t>
  </si>
  <si>
    <t>EMBASAMENTO</t>
  </si>
  <si>
    <t>LASTRO DE CONCRETO MAGRO, APLICADO EM BLOCOS DE COROAMENTO OU SAPATAS, ESPESSURA DE 5 CM. AF_08/2017</t>
  </si>
  <si>
    <t>REGULARIZAÇÃO E COMPACTAÇÃO DE SUBLEITO DE SOLO  PREDOMINANTEMENTE ARGILOSO. AF_11/2019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</si>
  <si>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</si>
  <si>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</si>
  <si>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</si>
  <si>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</si>
  <si>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</si>
  <si>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</si>
  <si>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</si>
  <si>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</si>
  <si>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3.2.11</t>
  </si>
  <si>
    <t>3.3</t>
  </si>
  <si>
    <t>3.3.1</t>
  </si>
  <si>
    <t>3.3.2</t>
  </si>
  <si>
    <t>3.3.3</t>
  </si>
  <si>
    <t>3.3.4</t>
  </si>
  <si>
    <t>3.3.5</t>
  </si>
  <si>
    <t>3.3.6</t>
  </si>
  <si>
    <t>3.3.7</t>
  </si>
  <si>
    <t>3.3.8</t>
  </si>
  <si>
    <t>3.3.9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</si>
  <si>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</si>
  <si>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</si>
  <si>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</si>
  <si>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</si>
  <si>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</si>
  <si>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</si>
  <si>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MONTAGEM E DESMONTAGEM DE FÔRMA DE LAJE MACIÇA, PÉ-DIREITO SIMPLES, EM CHAPA DE MADEIRA COMPENSADA RESINADA, 2 UTILIZAÇÕES. AF_09/2020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</si>
  <si>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</si>
  <si>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</si>
  <si>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CONTRAPISO AUTONIVELANTE, APLICADO SOBRE LAJE, ADERIDO, ESPESSURA 2CM. AF_06/2014</t>
  </si>
  <si>
    <t>4.4.2</t>
  </si>
  <si>
    <t>4.4.3</t>
  </si>
  <si>
    <t>4.4.4</t>
  </si>
  <si>
    <t>4.4.5</t>
  </si>
  <si>
    <t>4.4.6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</si>
  <si>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</si>
  <si>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</si>
  <si>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</si>
  <si>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</si>
  <si>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</si>
  <si>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IMPERMEABILIZAÇÃO DE SUPERFÍCIE COM MANTA ASFÁLTICA, DUAS CAMADAS, INCLUSIVE APLICAÇÃO DE PRIMER ASFÁLTICO, E=3MM E E=4MM. AF_06/2018</t>
  </si>
  <si>
    <t>5.2</t>
  </si>
  <si>
    <t>6</t>
  </si>
  <si>
    <t>ESQUADRIAS, FERRAGENS E VIDROS</t>
  </si>
  <si>
    <t>PORTAS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</si>
  <si>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</si>
  <si>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</si>
  <si>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GRADIL EM FERRO FIXADO EM VÃOS DE JANELAS, FORMADO POR BARRAS CHATAS DE 25X4,8 MM. AF_04/2019</t>
  </si>
  <si>
    <t>Portão em ferro, em gradil metálico, padrão belgo ou equivalente, de correr</t>
  </si>
  <si>
    <t>Porta de ferro de abrir, c/ gradil em barra chata 3/4" x 1/8", inclusive requadro, ferrolho e dobradiças e fechadura, conforme desenho</t>
  </si>
  <si>
    <t>JANELAS</t>
  </si>
  <si>
    <t>7.0</t>
  </si>
  <si>
    <t>7.1.2</t>
  </si>
  <si>
    <t>7.1.1</t>
  </si>
  <si>
    <t>7.1.3</t>
  </si>
  <si>
    <t>7.1.4</t>
  </si>
  <si>
    <t>7.1.5</t>
  </si>
  <si>
    <t>7.2.1</t>
  </si>
  <si>
    <t>7.2.2</t>
  </si>
  <si>
    <t>7.2.3</t>
  </si>
  <si>
    <t>COBOGÓ</t>
  </si>
  <si>
    <t>DETALHE FACHADA - BRISE DE CONCRETO</t>
  </si>
  <si>
    <t>7.4.1</t>
  </si>
  <si>
    <t>7.4.2</t>
  </si>
  <si>
    <t>7.4.3</t>
  </si>
  <si>
    <t>7.4.4</t>
  </si>
  <si>
    <t>7.4.5</t>
  </si>
  <si>
    <t>7.4.6</t>
  </si>
  <si>
    <t>7.4.7</t>
  </si>
  <si>
    <t>JANELA DE ALUMÍNIO TIPO MAXIM-AR, COM VIDROS, BATENTE E FERRAGENS. EXCLUSIVE ALIZAR, ACABAMENTO E CONTRAMARCO. FORNECIMENTO E INSTALAÇÃO. AF_12/2019</t>
  </si>
  <si>
    <t>7.3.1</t>
  </si>
  <si>
    <t>ALVENARIA DE VEDAÇÃO COM ELEMENTO VAZADO DE CONCRETO (COBOGÓ) DE 7X50X50CM E ARGAMASSA DE ASSENTAMENTO COM PREPARO EM BETONEIRA. AF_05/2020</t>
  </si>
  <si>
    <t>MONTAGEM E DESMONTAGEM DE FÔRMA DE LAJE MACIÇA, PÉ-DIREITO SIMPLES, EM MADEIRA SERRADA, 2 UTILIZAÇÕES. AF_09/2020</t>
  </si>
  <si>
    <t>CONCRETO FCK = 25MPA, TRAÇO 1:2,3:2,7 (EM MASSA SECA DE CIMENTO/ AREIA MÉDIA/ BRITA 1) - PREPARO MECÂNICO COM BETONEIRA 400 L. AF_05/2021</t>
  </si>
  <si>
    <t>CORTE E DOBRA DE AÇO CA-60, DIÂMETRO DE 4,2 MM, UTILIZADO EM LAJE. AF_12/2015</t>
  </si>
  <si>
    <t>APLICAÇÃO E LIXAMENTO DE MASSA LÁTEX EM PAREDES, UMA DEMÃO. AF_06/2014</t>
  </si>
  <si>
    <t>APLICAÇÃO MANUAL DE PINTURA COM TINTA LÁTEX PVA EM PAREDES, DUAS DEMÃOS. AF_06/2014</t>
  </si>
  <si>
    <t>8.8</t>
  </si>
  <si>
    <t>8.9</t>
  </si>
  <si>
    <t>FABRICAÇÃO E INSTALAÇÃO DE TESOURA INTEIRA EM MADEIRA NÃO APARELHADA, VÃO DE 11 M, PARA TELHA CERÂMICA OU DE CONCRETO, INCLUSO IÇAMENTO. AF_07/2019</t>
  </si>
  <si>
    <t>FABRICAÇÃO E INSTALAÇÃO DE TESOURA INTEIRA EM MADEIRA NÃO APARELHADA, VÃO DE 5 M, PARA TELHA CERÂMICA OU DE CONCRETO, INCLUSO IÇAMENTO. AF_07/2019</t>
  </si>
  <si>
    <t>FABRICAÇÃO E INSTALAÇÃO DE TESOURA INTEIRA EM MADEIRA NÃO APARELHADA, VÃO DE 4 M, PARA TELHA CERÂMICA OU DE CONCRETO, INCLUSO IÇAMENTO. AF_07/2019</t>
  </si>
  <si>
    <t>FABRICAÇÃO E INSTALAÇÃO DE TESOURA INTEIRA EM MADEIRA NÃO APARELHADA, VÃO DE 3 M, PARA TELHA CERÂMICA OU DE CONCRETO, INCLUSO IÇAMENTO. AF_07/2019</t>
  </si>
  <si>
    <t>TRAMA DE MADEIRA COMPOSTA POR RIPAS, CAIBROS E TERÇAS PARA TELHADOS DE ATÉ 2 ÁGUAS PARA TELHA CERÂMICA CAPA-CANAL, INCLUSO TRANSPORTE VERTICAL. AF_07/2019</t>
  </si>
  <si>
    <t>TELHAMENTO COM TELHA CERÂMICA CAPA-CANAL, TIPO COLONIAL, COM ATÉ 2 ÁGUAS, INCLUSO TRANSPORTE VERTICAL. AF_07/2019</t>
  </si>
  <si>
    <t>CUMEEIRA PARA TELHA CERÂMICA EMBOÇADA COM ARGAMASSA TRAÇO 1:2:9 (CIMENTO, CAL E AREIA) PARA TELHADOS COM ATÉ 2 ÁGUAS, INCLUSO TRANSPORTE VERTICAL. AF_07/2019</t>
  </si>
  <si>
    <t>RUFO EXTERNO/INTERNO EM CHAPA DE AÇO GALVANIZADO NÚMERO 26, CORTE DE 33 CM, INCLUSO IÇAMENTO. AF_07/2019</t>
  </si>
  <si>
    <t>REVESTIMENTO E FORRO</t>
  </si>
  <si>
    <t>REVESTIMENTO CERÂMICO PARA PAREDES INTERNAS COM PLACAS TIPO ESMALTADA EXTRA DE DIMENSÕES 20X20 CM APLICADAS EM AMBIENTES DE ÁREA MAIOR QUE 5 M² NA ALTURA INTEIRA DAS PAREDES. AF_06/2014</t>
  </si>
  <si>
    <t>APLICAÇÃO DE FUNDO SELADOR ACRÍLICO EM TETO, UMA DEMÃO. AF_06/2014</t>
  </si>
  <si>
    <t>APLICAÇÃO E LIXAMENTO DE MASSA LÁTEX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</si>
  <si>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</si>
  <si>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</si>
  <si>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</si>
  <si>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EM GRANILITE, MARMORITE OU GRANITINA EM AMBIENTES INTERNOS. AF_09/2020</t>
  </si>
  <si>
    <t>REVESTIMENTO CERÂMICO PARA PISO COM PLACAS TIPO ESMALTADA EXTRA DE DIMENSÕES 35X35 CM APLICADA EM AMBIENTES DE ÁREA MAIOR QUE 10 M2. AF_06/2014</t>
  </si>
  <si>
    <t>PISO PODOTÁTIL, DIRECIONAL OU ALERTA, ASSENTADO SOBRE ARGAMASSA. AF_05/2020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</si>
  <si>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</si>
  <si>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EXECUÇÃO DE PASSEIO (CALÇADA) OU PISO DE CONCRETO COM CONCRETO MOLDADO IN LOCO, USINADO, ACABAMENTO CONVENCIONAL, NÃO ARMADO. AF_07/2016</t>
  </si>
  <si>
    <t>ABASTECIMENTO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</si>
  <si>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</si>
  <si>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</si>
  <si>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</si>
  <si>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</si>
  <si>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</si>
  <si>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</si>
  <si>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</si>
  <si>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</si>
  <si>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</si>
  <si>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</si>
  <si>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</si>
  <si>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</si>
  <si>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</si>
  <si>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Registro tipo esfera em PVC c/borboleta, d = 1/2"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</si>
  <si>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</si>
  <si>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32 MM X 1 , INSTALADO EM RESERVAÇÃO DE ÁGUA DE EDIFICAÇÃO QUE POSSUA RESERVATÓRIO DE FIBRA/FIBROCIMENTO   FORNECIMENTO E INSTALAÇÃO. AF_06/2016</t>
  </si>
  <si>
    <t>CURVA 90 GRAUS, PVC, SOLDÁVEL, DN 20MM, INSTALADO EM RAMAL DE DISTRIBUIÇÃO DE ÁGUA - FORNECIMENTO E INSTALAÇÃO. AF_12/2014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</si>
  <si>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</si>
  <si>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</si>
  <si>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>TUBO, PVC, SOLDÁVEL, DN 32MM, INSTALADO EM RAMAL DE DISTRIBUIÇÃO DE ÁGUA - FORNECIMENTO E INSTALAÇÃO. AF_12/2014</t>
  </si>
  <si>
    <t>TE, PVC, SOLDÁVEL, DN 20MM, INSTALADO EM RAMAL DE DISTRIBUIÇÃO DE ÁGUA - FORNECIMENTO E INSTALAÇÃO. AF_12/2014</t>
  </si>
  <si>
    <t>BOMBA CENTRÍFUGA, MONOFÁSICA, 0,5 CV OU 0,49 HP, HM 6 A 20 M, Q 1,2 A 8,3 M3/H - FORNECIMENTO E INSTALAÇÃO. AF_12/2020</t>
  </si>
  <si>
    <t>CAIXA D´ÁGUA EM POLIÉSTER REFORÇADO COM FIBRA DE VIDRO, 7500 LITROS - FORNECIMENTO E INSTALAÇÃO. AF_06/2021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</si>
  <si>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</si>
  <si>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</si>
  <si>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</si>
  <si>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</si>
  <si>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</si>
  <si>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</si>
  <si>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</si>
  <si>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</si>
  <si>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</si>
  <si>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</si>
  <si>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</si>
  <si>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</si>
  <si>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</si>
  <si>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</si>
  <si>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</si>
  <si>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</si>
  <si>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</si>
  <si>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</si>
  <si>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</si>
  <si>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</si>
  <si>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</si>
  <si>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</si>
  <si>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</si>
  <si>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</si>
  <si>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</si>
  <si>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TUBO, PVC, SOLDÁVEL, DN 25MM, INSTALADO EM RAMAL OU SUB-RAMAL DE ÁGUA - FORNECIMENTO E INSTALAÇÃO. AF_12/2014</t>
  </si>
  <si>
    <t>TE, PVC, SOLDÁVEL, DN 32MM, INSTALADO EM RAMAL DE DISTRIBUIÇÃO DE ÁGUA - FORNECIMENTO E INSTALAÇÃO. AF_12/2014</t>
  </si>
  <si>
    <t>ADAPTADOR CURTO COM BOLSA E ROSCA PARA REGISTRO, PVC, SOLDÁVEL, DN 25MM X 3/4, INSTALADO EM RAMAL OU SUB-RAMAL DE ÁGUA - FORNECIMENTO E INSTALAÇÃO. AF_12/2014</t>
  </si>
  <si>
    <t>REGISTRO DE PRESSÃO BRUTO, LATÃO, ROSCÁVEL, 3/4", COM ACABAMENTO E CANOPLA CROMADOS. FORNECIDO E INSTALADO EM RAMAL DE ÁGUA. AF_12/2014</t>
  </si>
  <si>
    <t>CURVA 90 GRAUS, PVC, SOLDÁVEL, DN 25MM, INSTALADO EM RAMAL OU SUB-RAMAL DE ÁGUA - FORNECIMENTO E INSTALAÇÃO. AF_12/2014</t>
  </si>
  <si>
    <t>BUCHA DE REDUCAO DE PVC, SOLDAVEL, LONGA, COM 50 X 25 MM, PARA AGUA FRIA PREDIAL</t>
  </si>
  <si>
    <t>CURVA 90 GRAUS, PVC, SOLDÁVEL, DN 50MM, INSTALADO EM PRUMADA DE ÁGUA - FORNECIMENTO E INSTALAÇÃO. AF_12/2014</t>
  </si>
  <si>
    <t>JOELHO PVC SOLDAVEL COM ROSCA 90º AGUA FRIA 25MMX1/2" - FORNECIMENTO E INSTALACAO</t>
  </si>
  <si>
    <t>LUVA SOLDAVEL COM ROSCA, PVC, 25 MM X 3/4", PARA AGUA FRIA PREDIAL</t>
  </si>
  <si>
    <t>Joelho de redução 90º de pvc rígido soldável, marrom  diâm = 32 x 25mm</t>
  </si>
  <si>
    <t>JOELHO REDUÇÃO PVC SOLD. MARROM D=40X32MM (1 1/4"X1")</t>
  </si>
  <si>
    <t>JOELHO 45 GRAUS, PVC, SOLDÁVEL, DN 50MM, INSTALADO EM PRUMADA DE ÁGUA - FORNECIMENTO E INSTALAÇÃO. AF_12/2014</t>
  </si>
  <si>
    <t>TÊ DE REDUÇÃO, PVC, SOLDÁVEL, DN 50MM X 25MM, INSTALADO EM PRUMADA DE ÁGUA - FORNECIMENTO E INSTALAÇÃO. AF_12/2014</t>
  </si>
  <si>
    <t>CURVA 90 GRAUS, PVC, SOLDÁVEL, DN 32MM, INSTALADO EM RAMAL DE DISTRIBUIÇÃO DE ÁGUA - FORNECIMENTO E INSTALAÇÃO. AF_12/2014</t>
  </si>
  <si>
    <t>ACESSÓRIOS</t>
  </si>
  <si>
    <t>12.3.1</t>
  </si>
  <si>
    <t>ENGATE/RABICHO FLEXIVEL PLASTICO (PVC OU ABS) BRANCO 1/2 " X 30 CM</t>
  </si>
  <si>
    <t>BOLSA DE LIGACAO EM PVC FLEXIVEL PARA VASO SANITARIO 1.1/2 " (40 MM)</t>
  </si>
  <si>
    <t>RESERVATÓRIO INFERIOR - CISTERNA</t>
  </si>
  <si>
    <t>12.3.2</t>
  </si>
  <si>
    <t>12.4.1</t>
  </si>
  <si>
    <t>12.4.2</t>
  </si>
  <si>
    <t>12.4.3</t>
  </si>
  <si>
    <t>12.4.4</t>
  </si>
  <si>
    <t>12.4.5</t>
  </si>
  <si>
    <t>12.4.6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</si>
  <si>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</si>
  <si>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</si>
  <si>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</si>
  <si>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</si>
  <si>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</si>
  <si>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</si>
  <si>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</si>
  <si>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</si>
  <si>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ESCAVAÇÃO MANUAL DE VALA COM PROFUNDIDADE MENOR OU IGUAL A 1,30 M. AF_02/2021</t>
  </si>
  <si>
    <t>PREPARO DE FUNDO DE VALA COM LARGURA MENOR QUE 1,5 M (ACERTO DO SOLO NATURAL). AF_08/2020</t>
  </si>
  <si>
    <t>FABRICAÇÃO DE FÔRMA PARA LAJES, EM CHAPA DE MADEIRA COMPENSADA RESINADA, E = 17 MM. AF_09/2020</t>
  </si>
  <si>
    <t>ARMAÇÃO DO SISTEMA DE PAREDES DE CONCRETO, EXECUTADA COMO ARMADURA POSITIVA DE LAJES, TELA Q-196. AF_06/2019</t>
  </si>
  <si>
    <t>CONCRETO FCK = 25MPA, TRAÇO 1:2,3:2,7 (EM MASSA SECA DE CIMENTO/ AREIA MÉDIA/ BRITA 1) - PREPARO MECÂNICO COM BETONEIRA 600 L. AF_05/2021</t>
  </si>
  <si>
    <t>RESERVATÓRIO EM POLIETILENO DE ALTA DENSIDADE (CISTERNA) COM ANTIOXIDANTE E PROTEÇÃO CONTRA RAIOS ULTRAVIOLETA (UV), CAPACIDADE 20.000L</t>
  </si>
  <si>
    <t>BARRA LISA TRACO 1:3 (CIMENTO E AREIA MEDIA NAO PENEIRADA), INCLUSO ADITIVO IMPERMEABILIZANTE, ESPESSURA 0,5CM, PREPARO MANUAL DA ARGAMASSA</t>
  </si>
  <si>
    <t>Tampa pre-moldada de concreto 85x85cm para cisterna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</si>
  <si>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</si>
  <si>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</si>
  <si>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</si>
  <si>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</si>
  <si>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</si>
  <si>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</si>
  <si>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</si>
  <si>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</si>
  <si>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</si>
  <si>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</si>
  <si>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</si>
  <si>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</si>
  <si>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</si>
  <si>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</si>
  <si>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</si>
  <si>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</si>
  <si>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</si>
  <si>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CURVA CURTA 90 GRAUS, PVC, SERIE NORMAL, ESGOTO PREDIAL, DN 100 MM, JUNTA ELÁSTICA, FORNECIDO E INSTALADO EM RAMAL DE DESCARGA OU RAMAL DE ESGOTO SANITÁRIO. AF_12/2014</t>
  </si>
  <si>
    <t>JUNÇÃO SIMPLES, PVC, SERIE NORMAL, ESGOTO PREDIAL, DN 100 X 100 MM, JUNTA ELÁSTICA, FORNECIDO E INSTALADO EM RAMAL DE DESCARGA OU RAMAL DE ESGOTO SANITÁRIO. AF_12/2014</t>
  </si>
  <si>
    <t>JOELHO 90º EM PVC RÍGIDO, C/ ANÉIS, PARA ESGOTO SECUNDÁRIO, 40MM</t>
  </si>
  <si>
    <t>13.3</t>
  </si>
  <si>
    <t>ACESSÓRIOS E COMPLEMENTOS</t>
  </si>
  <si>
    <t>CURVA CURTA 90 GRAUS, PVC, SERIE NORMAL, ESGOTO PREDIAL, DN 75 MM, JUNTA ELÁSTICA, FORNECIDO E INSTALADO EM PRUMADA DE ESGOTO SANITÁRIO OU VENTILAÇÃO. AF_12/2014</t>
  </si>
  <si>
    <t>TERMINAL DE VENTILACAO, 75 MM, SERIE NORMAL, ESGOTO PREDIAL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</si>
  <si>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</si>
  <si>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</si>
  <si>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</si>
  <si>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</si>
  <si>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</si>
  <si>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</si>
  <si>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</si>
  <si>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</si>
  <si>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</si>
  <si>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</si>
  <si>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</si>
  <si>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</si>
  <si>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</si>
  <si>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</si>
  <si>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</si>
  <si>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</si>
  <si>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</si>
  <si>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</si>
  <si>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</si>
  <si>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</si>
  <si>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</si>
  <si>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</si>
  <si>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SIFAO PLASTICO TIPO COPO PARA PIA AMERICANA 1.1/2 X 1.1/2 "</t>
  </si>
  <si>
    <t>SIFAO PLASTICO TIPO COPO PARA PIA OU LAVATORIO, 1 X 1.1/2 "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</si>
  <si>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</si>
  <si>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</si>
  <si>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</si>
  <si>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</si>
  <si>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</si>
  <si>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</si>
  <si>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</si>
  <si>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</si>
  <si>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</si>
  <si>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</si>
  <si>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</si>
  <si>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</si>
  <si>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13.4.19</t>
  </si>
  <si>
    <t>13.4.20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</si>
  <si>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</si>
  <si>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</si>
  <si>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TORNEIRA METAL AMARELO COM BICO PARA JARDIM, PADRAO POPULAR, 1/2 " OU 3/4 " (REF 1128)</t>
  </si>
  <si>
    <t>TANQUE DE LOUÇA BRANCA SUSPENSO, 18L OU EQUIVALENTE, INCLUSO SIFÃO TIPO GARRAFA EM METAL CROMADO, VÁLVULA METÁLICA E TORNEIRA DE METAL CROMADO PADRÃO MÉDIO - FORNECIMENTO E INSTALAÇÃO. AF_01/2020</t>
  </si>
  <si>
    <t>BANCADA EM GRANITO CINZA ANDORINHA, E=2,50CM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</si>
  <si>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</si>
  <si>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</si>
  <si>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</si>
  <si>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Cabide em aço inox, MOLDENOX, linha stylus 108 RSL ou similar</t>
  </si>
  <si>
    <t>ESPELHO CRISTAL, ESPESSURA 4MM, COM PARAFUSOS DE FIXACAO, SEM MOLDURA</t>
  </si>
  <si>
    <t>Placa de indicativa em acrílico e adesivo, com sinalização para deficientes, dim.: 12 x 30 cm</t>
  </si>
  <si>
    <t>PUXADOR PARA PCD, FIXADO NA PORTA - FORNECIMENTO E INSTALAÇÃO. AF_01/2020</t>
  </si>
  <si>
    <t>Pia de cozinha com bancada em aço inox, dim 2,00x0,60m, com 01 cuba, sifão cromado, válvula cromada, torneira cromada, concretada e assentada</t>
  </si>
  <si>
    <t>Torneira volante tipo alavanca</t>
  </si>
  <si>
    <t>TORNEIRA CROMADA DE MESA, 1/2 OU 3/4, PARA LAVATÓRIO, PADRÃO MÉDIO - FORNECIMENTO E INSTALAÇÃO. AF_01/2020</t>
  </si>
  <si>
    <t>Meia saboneteira de louça de embutir</t>
  </si>
  <si>
    <t>Porta-papel de louça de embutir</t>
  </si>
  <si>
    <t>MAPA TÁTIL EM ACRÍLICO MEDINDO 63X60CM, COM SUPORTE EM ALVENARIA E FIXAÇÃO POR PARAFUSOS</t>
  </si>
  <si>
    <t>LAVATÓRIO LOUÇA BRANCO SUSPENSO, 46X36CM PARA PCD, PADRÃO POPULAR, INCLUSO SIFÃO FLÉXIVEL EM PVC, VÁLVULA E ENGATE</t>
  </si>
  <si>
    <t>BOTÃO DE ACIONAMENTO ELEVADO PARA CAIXA ACOPLADA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</si>
  <si>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</si>
  <si>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</si>
  <si>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</si>
  <si>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</si>
  <si>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</si>
  <si>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</si>
  <si>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</si>
  <si>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</si>
  <si>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</si>
  <si>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</si>
  <si>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</si>
  <si>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</si>
  <si>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600 L. AF_08/2019</t>
  </si>
  <si>
    <t>CINTA DE AMARRAÇÃO DE ALVENARIA MOLDADA IN LOCO COM UTILIZAÇÃO DE BLOCOS CANALETA. AF_03/2016</t>
  </si>
  <si>
    <t>CAMADA VERTICAL DRENANTE C/ PEDRA BRITADA NUMS 1 E 2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</si>
  <si>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</si>
  <si>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</si>
  <si>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</si>
  <si>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</si>
  <si>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</si>
  <si>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</si>
  <si>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</si>
  <si>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</si>
  <si>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</si>
  <si>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</si>
  <si>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</si>
  <si>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</si>
  <si>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</si>
  <si>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</si>
  <si>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</si>
  <si>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</si>
  <si>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</si>
  <si>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</si>
  <si>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</si>
  <si>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</si>
  <si>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</si>
  <si>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</si>
  <si>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</si>
  <si>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</si>
  <si>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</si>
  <si>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</si>
  <si>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</si>
  <si>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</si>
  <si>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</si>
  <si>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</si>
  <si>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</si>
  <si>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</si>
  <si>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</si>
  <si>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</si>
  <si>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</si>
  <si>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</si>
  <si>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</si>
  <si>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14.38</t>
  </si>
  <si>
    <t>14.39</t>
  </si>
  <si>
    <t>14.40</t>
  </si>
  <si>
    <t>14.41</t>
  </si>
  <si>
    <t>14.42</t>
  </si>
  <si>
    <t>14.43</t>
  </si>
  <si>
    <t>14.44</t>
  </si>
  <si>
    <t>14.45</t>
  </si>
  <si>
    <t>14.46</t>
  </si>
  <si>
    <t>14.47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</si>
  <si>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</si>
  <si>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</si>
  <si>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16 MM², ANTI-CHAMA 0,6/1,0 KV, PARA DISTRIBUIÇÃO - FORNECIMENTO E INSTALAÇÃO. AF_12/2015</t>
  </si>
  <si>
    <t>CABO DE COBRE FLEXÍVEL ISOLADO, 35 MM², ANTI-CHAMA 0,6/1,0 KV, PARA DISTRIBUIÇÃO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</si>
  <si>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</si>
  <si>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</si>
  <si>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ELETRODUTO RÍGIDO ROSCÁVEL, PVC, DN 50 MM (1 1/2") - FORNECIMENTO E INSTALAÇÃO. AF_12/2015</t>
  </si>
  <si>
    <t>ELETRODUTO RÍGIDO ROSCÁVEL, PVC, DN 60 MM (2") - FORNECIMENTO E INSTALAÇÃO. AF_12/2015</t>
  </si>
  <si>
    <t>ELETRODUTO RÍGIDO ROSCÁVEL, PVC, DN 75 MM (2 1/2") - FORNECIMENTO E INSTALAÇÃO. AF_12/2015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</si>
  <si>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</si>
  <si>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</si>
  <si>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INTERRUPTOR SIMPLES (1 MÓDULO) COM 1 TOMADA DE EMBUTIR 2P+T 10 A,  INCLUINDO SUPORTE E PLACA - FORNECIMENTO E INSTALAÇÃO. AF_12/2015</t>
  </si>
  <si>
    <t>INTERRUPTOR SIMPLES (2 MÓDULOS) COM 1 TOMADA DE EMBUTIR 2P+T 10 A,  INCLUINDO SUPORTE E PLACA - FORNECIMENTO E INSTALAÇÃO. AF_12/2015</t>
  </si>
  <si>
    <t>TOMADA ALTA DE EMBUTIR (1 MÓDULO), 2P+T 10 A, INCLUINDO SUPORTE E PLACA - FORNECIMENTO E INSTALAÇÃO. AF_12/2015</t>
  </si>
  <si>
    <t>CAIXA DE PASSAGEM METALICA DE SOBREPOR COM TAMPA PARAFUSADA, DIMENSOES 20 X 20 X 10 CM</t>
  </si>
  <si>
    <t>ABRACADEIRA EM ACO PARA AMARRACAO DE ELETRODUTOS, TIPO D, COM 1" E PARAFUSO DE FIXACAO</t>
  </si>
  <si>
    <t>ABRACADEIRA EM ACO PARA AMARRACAO DE ELETRODUTOS, TIPO D, COM 3/4" E CUNHA DE FIXACAO</t>
  </si>
  <si>
    <t>ABRACADEIRA EM ACO PARA AMARRACAO DE ELETRODUTOS, TIPO D, COM 1 1/2" E CUNHA DE FIXACAO</t>
  </si>
  <si>
    <t>ABRACADEIRA EM ACO PARA AMARRACAO DE ELETRODUTOS, TIPO D, COM 2" E CUNHA DE FIXACAO</t>
  </si>
  <si>
    <t>ABRACADEIRA EM ACO PARA AMARRACAO DE ELETRODUTOS, TIPO D, COM 2 1/2" E PARAFUSO DE FIXACAO</t>
  </si>
  <si>
    <t>Refletor Slim  LED 50W de potência, branco Frio, 6500k, Autovolt, marca G-light ou similar</t>
  </si>
  <si>
    <t>Luminária tipo PLAFON, com 1 lâmpada led 50W - fornecimento e instalação</t>
  </si>
  <si>
    <t>Copia - Luminária tipo PLAFON, de sobrepor, com 1 lâmpada led 25W - fornecimento e instalação</t>
  </si>
  <si>
    <t>Luminária tipo PLAFON, de sobrepor, com 1 lâmpada led 15W - fornecimento e instalação</t>
  </si>
  <si>
    <t>CAIXA RETANGULAR 4" X 4" MÉDIA (1,30 M DO PISO), PVC, INSTALADA EM PAREDE - FORNECIMENTO E INSTALAÇÃO. AF_12/2015</t>
  </si>
  <si>
    <t>LUVA EM PVC RIGIDO ROSCAVEL, DE 1", PARA ELETRODUTO</t>
  </si>
  <si>
    <t>LUVA EM PVC RIGIDO ROSCAVEL, DE 3/4", PARA ELETRODUTO</t>
  </si>
  <si>
    <t>LUVA EM PVC RIGIDO ROSCAVEL, DE 1 1/2", PARA ELETRODUTO</t>
  </si>
  <si>
    <t>LUVA EM PVC RIGIDO ROSCAVEL, DE 2 1/2",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</si>
  <si>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</si>
  <si>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</si>
  <si>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</si>
  <si>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</si>
  <si>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DISJUNTOR MONOPOLAR TIPO DIN, CORRENTE NOMINAL DE 20A - FORNECIMENTO E INSTALAÇÃO. AF_10/2020</t>
  </si>
  <si>
    <t>Dispositivo de proteção contra surto de tensão DPS 42kA - 275v.</t>
  </si>
  <si>
    <t>ENTRADA DE ENERGIA ELÉTRICA, AÉREA, TRIFÁSICA, COM CAIXA DE SOBREPOR, CABO DE 16 MM2 E DISJUNTOR DIN 50A (NÃO INCLUSO O POSTE DE CONCRETO). AF_07/2020_P</t>
  </si>
  <si>
    <t>Interruptor de emergência com sirena para banheiros PCD</t>
  </si>
  <si>
    <t>Disjuntor termomagnetico tripolar  63 A, padrão DIN (Europeu - linha branca), curva C</t>
  </si>
  <si>
    <t>Disjuntor monopolar DR 25 A, dispositivo residual diferencial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</si>
  <si>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</si>
  <si>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</si>
  <si>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</si>
  <si>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</si>
  <si>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</si>
  <si>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</si>
  <si>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</si>
  <si>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</si>
  <si>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</si>
  <si>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</si>
  <si>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</si>
  <si>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</si>
  <si>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</si>
  <si>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Pedra argamassada com cimento e areia 1:3 - areia e pedra de mão comercial - fornecimento e assentamento</t>
  </si>
  <si>
    <t>EXECUÇÃO DE PASSEIO (CALÇADA) OU PISO DE CONCRETO COM CONCRETO MOLDADO IN LOCO, FEITO EM OBRA, ACABAMENTO CONVENCIONAL, ESPESSURA 6 CM, ARMADO. AF_07/2016</t>
  </si>
  <si>
    <t>BARRA LISA TRACO 1:3 (CIMENTO E AREIA MEDIA), ESPESSURA 1,0CM, PREPARO MANUAL DA ARGAMASSA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</si>
  <si>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</si>
  <si>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</si>
  <si>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</si>
  <si>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</si>
  <si>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</si>
  <si>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</si>
  <si>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</si>
  <si>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</si>
  <si>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</si>
  <si>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</si>
  <si>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16.2.1</t>
  </si>
  <si>
    <t>16.2.2</t>
  </si>
  <si>
    <t>16.2.3</t>
  </si>
  <si>
    <t>16.2.4</t>
  </si>
  <si>
    <t>16.2.5</t>
  </si>
  <si>
    <t>16.2.6</t>
  </si>
  <si>
    <t>16.2.7</t>
  </si>
  <si>
    <t>16.2.8</t>
  </si>
  <si>
    <t>16.2.9</t>
  </si>
  <si>
    <t>16.2.10</t>
  </si>
  <si>
    <t>16.3</t>
  </si>
  <si>
    <t>PAISAGISMO</t>
  </si>
  <si>
    <t>16.3.1</t>
  </si>
  <si>
    <t>16.3.2</t>
  </si>
  <si>
    <t>16.3.3</t>
  </si>
  <si>
    <t>16.3.4</t>
  </si>
  <si>
    <t>16.4</t>
  </si>
  <si>
    <t>LIMPEZA FINAL</t>
  </si>
  <si>
    <t>16.4.1</t>
  </si>
  <si>
    <t>16.4.2</t>
  </si>
  <si>
    <t>16.4.3</t>
  </si>
  <si>
    <t>16.4.4</t>
  </si>
  <si>
    <t>PLANTIO DE GRAMA EM PLACAS. AF_05/2018</t>
  </si>
  <si>
    <t>PLANTIO DE ARBUSTO OU  CERCA VIVA. AF_05/2018</t>
  </si>
  <si>
    <t>PLANTIO DE ÁRVORE ORNAMENTAL COM ALTURA DE MUDA MAIOR QUE 2,00 M E MENOR OU IGUAL A 4,00 M. AF_05/2018</t>
  </si>
  <si>
    <t>TERRA VEGETAL (GRANEL)</t>
  </si>
  <si>
    <t>LIMPEZA DE REVESTIMENTO CERÂMICO EM PAREDE COM PANO ÚMIDO AF_04/2019</t>
  </si>
  <si>
    <t>Limpeza geral</t>
  </si>
  <si>
    <t>CARGA MANUAL DE ENTULHO EM CAMINHAO BASCULANTE 6 M3</t>
  </si>
  <si>
    <t>CARGA, MANOBRA E DESCARGA DE ENTULHO EM CAMINHÃO BASCULANTE 6 M³ - CARGA COM ESCAVADEIRA HIDRÁULICA  (CAÇAMBA DE 0,80 M³ / 111 HP) E DESCARGA LIVRE (UNIDADE: M3). AF_07/2020</t>
  </si>
  <si>
    <t>dias</t>
  </si>
  <si>
    <t>0146/2021</t>
  </si>
  <si>
    <t>TP 005/2021</t>
  </si>
  <si>
    <t>13.6.1</t>
  </si>
  <si>
    <t>13.6.2</t>
  </si>
  <si>
    <t>13.6.3</t>
  </si>
  <si>
    <t>13.6.4</t>
  </si>
  <si>
    <t>13.6.5</t>
  </si>
  <si>
    <t>0001/2022</t>
  </si>
  <si>
    <t xml:space="preserve">COBOGO </t>
  </si>
  <si>
    <t>2X</t>
  </si>
  <si>
    <t>2X2,1</t>
  </si>
  <si>
    <t>1X</t>
  </si>
  <si>
    <t>1,2X1,6</t>
  </si>
  <si>
    <t>1X0,6</t>
  </si>
  <si>
    <t>RETIRAR DE</t>
  </si>
  <si>
    <t>BM08</t>
  </si>
  <si>
    <t>Serviço Medido:  IMPERMEABILIZAÇÃO, COBERTURA, INST. HIDRÁULICAS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</si>
</sst>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44" fontId="1" fillId="0" borderId="0" applyFont="0" applyFill="0" applyBorder="0" applyAlignment="0" applyProtection="0"/>
  </cellStyleXfs>
  <cellXfs count="204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2" fontId="19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4" fontId="4" fillId="4" borderId="15" xfId="0" applyNumberFormat="1" applyFont="1" applyFill="1" applyBorder="1" applyAlignment="1">
      <alignment vertical="center" wrapText="1"/>
    </xf>
    <xf numFmtId="44" fontId="5" fillId="0" borderId="15" xfId="6" applyFont="1" applyBorder="1" applyAlignment="1">
      <alignment horizontal="center"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10" fillId="6" borderId="10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</cellXfs>
  <cellStyles count="7">
    <cellStyle name="Moeda" xfId="6" builtinId="4"/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  <sheetName val="7"/>
    </sheetNames>
    <sheetDataSet>
      <sheetData sheetId="0" refreshError="1">
        <row r="14">
          <cell r="J14">
            <v>4.5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3"/>
  <sheetViews>
    <sheetView tabSelected="1" view="pageBreakPreview" zoomScale="90" zoomScaleNormal="90" zoomScaleSheetLayoutView="90" workbookViewId="0">
      <selection activeCell="I6" sqref="I6"/>
    </sheetView>
  </sheetViews>
  <sheetFormatPr defaultRowHeight="14.4" x14ac:dyDescent="0.3"/>
  <cols>
    <col min="1" max="1" width="9.33203125" customWidth="1"/>
    <col min="2" max="2" width="72.109375" customWidth="1"/>
    <col min="3" max="3" width="8.33203125" customWidth="1"/>
    <col min="4" max="4" width="13.109375" customWidth="1"/>
    <col min="5" max="5" width="11.33203125" customWidth="1"/>
    <col min="6" max="6" width="0" hidden="1" customWidth="1"/>
    <col min="7" max="7" width="9.44140625" customWidth="1"/>
    <col min="8" max="8" width="5.33203125" hidden="1" customWidth="1"/>
    <col min="9" max="9" width="12.44140625" customWidth="1"/>
    <col min="10" max="10" width="10.44140625" customWidth="1"/>
    <col min="11" max="11" width="9.33203125" customWidth="1"/>
    <col min="12" max="12" width="14" customWidth="1"/>
    <col min="13" max="13" width="14.33203125" customWidth="1"/>
    <col min="14" max="14" width="14.88671875" customWidth="1"/>
    <col min="15" max="15" width="14.33203125" customWidth="1"/>
    <col min="17" max="17" width="11.88671875" bestFit="1" customWidth="1"/>
    <col min="18" max="18" width="13.5546875" bestFit="1" customWidth="1"/>
    <col min="19" max="23" width="11.5546875" bestFit="1" customWidth="1"/>
    <col min="24" max="24" width="10.88671875" bestFit="1" customWidth="1"/>
  </cols>
  <sheetData>
    <row r="1" spans="1:24" ht="24.75" customHeight="1" x14ac:dyDescent="0.3">
      <c r="A1" s="174"/>
      <c r="B1" s="175"/>
      <c r="C1" s="181" t="s">
        <v>651</v>
      </c>
      <c r="D1" s="181"/>
      <c r="E1" s="181"/>
      <c r="F1" s="181"/>
      <c r="G1" s="181"/>
      <c r="H1" s="181"/>
      <c r="I1" s="181"/>
      <c r="J1" s="182" t="s">
        <v>71</v>
      </c>
      <c r="K1" s="182"/>
      <c r="L1" s="182"/>
      <c r="M1" s="182"/>
      <c r="N1" s="182"/>
      <c r="O1" s="182"/>
    </row>
    <row r="2" spans="1:24" ht="43.5" customHeight="1" x14ac:dyDescent="0.3">
      <c r="A2" s="176"/>
      <c r="B2" s="177"/>
      <c r="C2" s="181"/>
      <c r="D2" s="181"/>
      <c r="E2" s="181"/>
      <c r="F2" s="181"/>
      <c r="G2" s="181"/>
      <c r="H2" s="181"/>
      <c r="I2" s="181"/>
      <c r="J2" s="183">
        <f>M373</f>
        <v>94405.939999999988</v>
      </c>
      <c r="K2" s="184"/>
      <c r="L2" s="184"/>
      <c r="M2" s="184"/>
      <c r="N2" s="184"/>
      <c r="O2" s="184"/>
      <c r="R2" s="143">
        <v>44523</v>
      </c>
    </row>
    <row r="3" spans="1:24" x14ac:dyDescent="0.3">
      <c r="A3" s="194" t="s">
        <v>66</v>
      </c>
      <c r="B3" s="195"/>
      <c r="C3" s="150" t="s">
        <v>67</v>
      </c>
      <c r="D3" s="150"/>
      <c r="E3" s="100" t="s">
        <v>643</v>
      </c>
      <c r="F3" s="101"/>
      <c r="G3" s="101"/>
      <c r="H3" s="101"/>
      <c r="I3" s="102">
        <v>44634</v>
      </c>
      <c r="J3" s="159"/>
      <c r="K3" s="159"/>
      <c r="L3" s="159"/>
      <c r="M3" s="159"/>
      <c r="N3" s="159"/>
      <c r="O3" s="159"/>
      <c r="R3" s="143">
        <v>45076</v>
      </c>
      <c r="S3">
        <f>R3-R2</f>
        <v>553</v>
      </c>
      <c r="T3">
        <f>X5-R2</f>
        <v>479</v>
      </c>
    </row>
    <row r="4" spans="1:24" x14ac:dyDescent="0.3">
      <c r="A4" s="49" t="s">
        <v>69</v>
      </c>
      <c r="B4" s="50" t="s">
        <v>651</v>
      </c>
      <c r="C4" s="150" t="s">
        <v>68</v>
      </c>
      <c r="D4" s="150"/>
      <c r="E4" s="154" t="s">
        <v>637</v>
      </c>
      <c r="F4" s="155"/>
      <c r="G4" s="156"/>
      <c r="H4" s="101"/>
      <c r="I4" s="103"/>
      <c r="J4" s="4"/>
      <c r="K4" s="160" t="s">
        <v>75</v>
      </c>
      <c r="L4" s="160"/>
      <c r="M4" s="2"/>
      <c r="N4" s="137">
        <v>553</v>
      </c>
      <c r="O4" s="138" t="s">
        <v>635</v>
      </c>
    </row>
    <row r="5" spans="1:24" x14ac:dyDescent="0.3">
      <c r="A5" s="49" t="s">
        <v>70</v>
      </c>
      <c r="B5" s="49" t="s">
        <v>193</v>
      </c>
      <c r="C5" s="170" t="s">
        <v>86</v>
      </c>
      <c r="D5" s="171"/>
      <c r="E5" s="112" t="s">
        <v>636</v>
      </c>
      <c r="F5" s="3"/>
      <c r="G5" s="3"/>
      <c r="H5" s="3"/>
      <c r="I5" s="2"/>
      <c r="J5" s="4"/>
      <c r="K5" s="163" t="s">
        <v>76</v>
      </c>
      <c r="L5" s="163"/>
      <c r="M5" s="47"/>
      <c r="N5" s="140">
        <v>479</v>
      </c>
      <c r="O5" s="139" t="s">
        <v>635</v>
      </c>
      <c r="R5" s="143">
        <v>44635</v>
      </c>
      <c r="S5" s="143">
        <v>44732</v>
      </c>
      <c r="T5" s="143">
        <v>44753</v>
      </c>
      <c r="U5" s="143">
        <v>44797</v>
      </c>
      <c r="V5" s="143">
        <v>44844</v>
      </c>
      <c r="W5" s="143">
        <v>44917</v>
      </c>
      <c r="X5" s="143">
        <v>45002</v>
      </c>
    </row>
    <row r="6" spans="1:24" x14ac:dyDescent="0.3">
      <c r="A6" s="151" t="s">
        <v>652</v>
      </c>
      <c r="B6" s="151"/>
      <c r="C6" s="152"/>
      <c r="D6" s="1"/>
      <c r="E6" s="2"/>
      <c r="F6" s="3"/>
      <c r="G6" s="3"/>
      <c r="H6" s="3"/>
      <c r="I6" s="2"/>
      <c r="J6" s="4"/>
      <c r="K6" s="185" t="s">
        <v>77</v>
      </c>
      <c r="L6" s="185"/>
      <c r="M6" s="46"/>
      <c r="N6" s="187">
        <f>L373</f>
        <v>887877.82</v>
      </c>
      <c r="O6" s="188"/>
      <c r="R6" s="143">
        <v>44685</v>
      </c>
      <c r="S6">
        <f>R6-S5</f>
        <v>-47</v>
      </c>
      <c r="T6">
        <f>T5-S5</f>
        <v>21</v>
      </c>
      <c r="U6">
        <f>U5-T5</f>
        <v>44</v>
      </c>
      <c r="V6">
        <f>V5-U5</f>
        <v>47</v>
      </c>
      <c r="W6">
        <f>W5-V5</f>
        <v>73</v>
      </c>
    </row>
    <row r="7" spans="1:24" x14ac:dyDescent="0.3">
      <c r="A7" s="151"/>
      <c r="B7" s="151"/>
      <c r="C7" s="151"/>
      <c r="D7" s="6"/>
      <c r="E7" s="5"/>
      <c r="F7" s="7"/>
      <c r="G7" s="7"/>
      <c r="H7" s="7"/>
      <c r="I7" s="5"/>
      <c r="J7" s="8"/>
      <c r="K7" s="163" t="s">
        <v>78</v>
      </c>
      <c r="L7" s="163"/>
      <c r="M7" s="163"/>
      <c r="N7" s="186">
        <f>N373</f>
        <v>621962.26</v>
      </c>
      <c r="O7" s="187"/>
      <c r="R7">
        <f>R6-R5</f>
        <v>50</v>
      </c>
    </row>
    <row r="8" spans="1:24" x14ac:dyDescent="0.3">
      <c r="A8" s="38" t="s">
        <v>72</v>
      </c>
      <c r="B8" s="38" t="s">
        <v>87</v>
      </c>
      <c r="C8" s="38" t="s">
        <v>73</v>
      </c>
      <c r="D8" s="42">
        <v>44966</v>
      </c>
      <c r="E8" s="42">
        <v>45002</v>
      </c>
      <c r="F8" s="39"/>
      <c r="G8" s="39"/>
      <c r="H8" s="39"/>
      <c r="I8" s="40"/>
      <c r="J8" s="41"/>
      <c r="K8" s="164" t="s">
        <v>74</v>
      </c>
      <c r="L8" s="164"/>
      <c r="M8" s="40"/>
      <c r="N8" s="161">
        <f>N6-N7</f>
        <v>265915.55999999994</v>
      </c>
      <c r="O8" s="162"/>
    </row>
    <row r="9" spans="1:24" x14ac:dyDescent="0.3">
      <c r="A9" s="180" t="s">
        <v>4</v>
      </c>
      <c r="B9" s="178" t="s">
        <v>5</v>
      </c>
      <c r="C9" s="167" t="s">
        <v>2</v>
      </c>
      <c r="D9" s="192" t="s">
        <v>3</v>
      </c>
      <c r="E9" s="157" t="s">
        <v>0</v>
      </c>
      <c r="F9" s="157"/>
      <c r="G9" s="158"/>
      <c r="H9" s="157"/>
      <c r="I9" s="157"/>
      <c r="J9" s="157"/>
      <c r="K9" s="189" t="s">
        <v>65</v>
      </c>
      <c r="L9" s="17"/>
      <c r="M9" s="19" t="s">
        <v>1</v>
      </c>
      <c r="N9" s="20"/>
      <c r="O9" s="189" t="s">
        <v>65</v>
      </c>
    </row>
    <row r="10" spans="1:24" ht="9.75" customHeight="1" x14ac:dyDescent="0.3">
      <c r="A10" s="180"/>
      <c r="B10" s="179"/>
      <c r="C10" s="168"/>
      <c r="D10" s="193"/>
      <c r="E10" s="165" t="s">
        <v>63</v>
      </c>
      <c r="F10" s="18"/>
      <c r="G10" s="153" t="s">
        <v>79</v>
      </c>
      <c r="H10" s="57"/>
      <c r="I10" s="165" t="s">
        <v>64</v>
      </c>
      <c r="J10" s="172" t="s">
        <v>62</v>
      </c>
      <c r="K10" s="190"/>
      <c r="L10" s="167" t="s">
        <v>63</v>
      </c>
      <c r="M10" s="158" t="s">
        <v>64</v>
      </c>
      <c r="N10" s="158" t="s">
        <v>62</v>
      </c>
      <c r="O10" s="190"/>
    </row>
    <row r="11" spans="1:24" ht="11.25" customHeight="1" x14ac:dyDescent="0.3">
      <c r="A11" s="180"/>
      <c r="B11" s="179"/>
      <c r="C11" s="168"/>
      <c r="D11" s="193"/>
      <c r="E11" s="165"/>
      <c r="F11" s="58"/>
      <c r="G11" s="153"/>
      <c r="H11" s="57"/>
      <c r="I11" s="165"/>
      <c r="J11" s="172"/>
      <c r="K11" s="190"/>
      <c r="L11" s="168"/>
      <c r="M11" s="165"/>
      <c r="N11" s="165"/>
      <c r="O11" s="190"/>
      <c r="R11" s="144" t="s">
        <v>650</v>
      </c>
      <c r="S11" s="145"/>
    </row>
    <row r="12" spans="1:24" ht="10.5" customHeight="1" x14ac:dyDescent="0.3">
      <c r="A12" s="167"/>
      <c r="B12" s="179"/>
      <c r="C12" s="168"/>
      <c r="D12" s="193"/>
      <c r="E12" s="165"/>
      <c r="F12" s="59"/>
      <c r="G12" s="153"/>
      <c r="H12" s="60">
        <v>0.94</v>
      </c>
      <c r="I12" s="166"/>
      <c r="J12" s="173"/>
      <c r="K12" s="191"/>
      <c r="L12" s="169"/>
      <c r="M12" s="166"/>
      <c r="N12" s="166"/>
      <c r="O12" s="191"/>
      <c r="R12" s="141" t="s">
        <v>644</v>
      </c>
      <c r="S12" s="146"/>
    </row>
    <row r="13" spans="1:24" x14ac:dyDescent="0.3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41" t="s">
        <v>645</v>
      </c>
      <c r="S13" s="146" t="s">
        <v>646</v>
      </c>
      <c r="T13">
        <f>2*2.1*2</f>
        <v>8.4</v>
      </c>
    </row>
    <row r="14" spans="1:24" x14ac:dyDescent="0.3">
      <c r="A14" s="114">
        <v>1</v>
      </c>
      <c r="B14" s="113" t="s">
        <v>88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SUM(O15:O21)</f>
        <v>0</v>
      </c>
      <c r="R14" s="141" t="s">
        <v>647</v>
      </c>
      <c r="S14" s="146" t="s">
        <v>648</v>
      </c>
      <c r="T14">
        <f>1.2*1.6</f>
        <v>1.92</v>
      </c>
    </row>
    <row r="15" spans="1:24" x14ac:dyDescent="0.3">
      <c r="A15" s="71" t="s">
        <v>6</v>
      </c>
      <c r="B15" s="72" t="s">
        <v>194</v>
      </c>
      <c r="C15" s="73" t="s">
        <v>7</v>
      </c>
      <c r="D15" s="115">
        <v>282.02999999999997</v>
      </c>
      <c r="E15" s="74">
        <v>8</v>
      </c>
      <c r="F15" s="75"/>
      <c r="G15" s="74">
        <v>8</v>
      </c>
      <c r="H15" s="24">
        <v>435.99</v>
      </c>
      <c r="I15" s="74">
        <v>0</v>
      </c>
      <c r="J15" s="82">
        <f>I15+G15</f>
        <v>8</v>
      </c>
      <c r="K15" s="32">
        <f>E15-J15</f>
        <v>0</v>
      </c>
      <c r="L15" s="9">
        <f>ROUND(E15*D15,2)</f>
        <v>2256.2399999999998</v>
      </c>
      <c r="M15" s="9">
        <f>ROUND(I15*D15,2)</f>
        <v>0</v>
      </c>
      <c r="N15" s="9">
        <f>ROUND(J15*D15,2)</f>
        <v>2256.2399999999998</v>
      </c>
      <c r="O15" s="125">
        <f>L15-N15</f>
        <v>0</v>
      </c>
      <c r="R15" s="147" t="s">
        <v>647</v>
      </c>
      <c r="S15" s="148" t="s">
        <v>649</v>
      </c>
      <c r="T15">
        <f>1*0.6</f>
        <v>0.6</v>
      </c>
    </row>
    <row r="16" spans="1:24" ht="26.4" x14ac:dyDescent="0.3">
      <c r="A16" s="71" t="s">
        <v>187</v>
      </c>
      <c r="B16" s="72" t="s">
        <v>195</v>
      </c>
      <c r="C16" s="73" t="s">
        <v>12</v>
      </c>
      <c r="D16" s="115">
        <v>55.73</v>
      </c>
      <c r="E16" s="74">
        <v>132.47999999999999</v>
      </c>
      <c r="F16" s="75"/>
      <c r="G16" s="74">
        <v>132.47999999999999</v>
      </c>
      <c r="H16" s="24"/>
      <c r="I16" s="74">
        <v>0</v>
      </c>
      <c r="J16" s="82">
        <f t="shared" ref="J16:J21" si="0">I16+G16</f>
        <v>132.47999999999999</v>
      </c>
      <c r="K16" s="32">
        <f t="shared" ref="K16:K21" si="1">E16-J16</f>
        <v>0</v>
      </c>
      <c r="L16" s="9">
        <f t="shared" ref="L16:L21" si="2">ROUND(E16*D16,2)</f>
        <v>7383.11</v>
      </c>
      <c r="M16" s="9">
        <f t="shared" ref="M16:M21" si="3">ROUND(I16*D16,2)</f>
        <v>0</v>
      </c>
      <c r="N16" s="9">
        <f t="shared" ref="N16:N21" si="4">ROUND(J16*D16,2)</f>
        <v>7383.11</v>
      </c>
      <c r="O16" s="125">
        <f t="shared" ref="O16:O21" si="5">L16-N16</f>
        <v>0</v>
      </c>
      <c r="T16">
        <f>SUM(T13:T15)</f>
        <v>10.92</v>
      </c>
    </row>
    <row r="17" spans="1:15" x14ac:dyDescent="0.3">
      <c r="A17" s="71" t="s">
        <v>188</v>
      </c>
      <c r="B17" s="72" t="s">
        <v>196</v>
      </c>
      <c r="C17" s="73" t="s">
        <v>85</v>
      </c>
      <c r="D17" s="115">
        <v>1268.47</v>
      </c>
      <c r="E17" s="74">
        <v>1</v>
      </c>
      <c r="F17" s="75"/>
      <c r="G17" s="74">
        <v>1</v>
      </c>
      <c r="H17" s="24"/>
      <c r="I17" s="74">
        <v>0</v>
      </c>
      <c r="J17" s="82">
        <f t="shared" si="0"/>
        <v>1</v>
      </c>
      <c r="K17" s="32">
        <f t="shared" si="1"/>
        <v>0</v>
      </c>
      <c r="L17" s="9">
        <f t="shared" si="2"/>
        <v>1268.47</v>
      </c>
      <c r="M17" s="9">
        <f t="shared" si="3"/>
        <v>0</v>
      </c>
      <c r="N17" s="9">
        <f t="shared" si="4"/>
        <v>1268.47</v>
      </c>
      <c r="O17" s="125">
        <f t="shared" si="5"/>
        <v>0</v>
      </c>
    </row>
    <row r="18" spans="1:15" ht="26.4" x14ac:dyDescent="0.3">
      <c r="A18" s="71" t="s">
        <v>189</v>
      </c>
      <c r="B18" s="72" t="s">
        <v>197</v>
      </c>
      <c r="C18" s="73" t="s">
        <v>85</v>
      </c>
      <c r="D18" s="115">
        <v>3351.84</v>
      </c>
      <c r="E18" s="74">
        <v>1</v>
      </c>
      <c r="F18" s="75"/>
      <c r="G18" s="74">
        <v>1</v>
      </c>
      <c r="H18" s="24"/>
      <c r="I18" s="74">
        <v>0</v>
      </c>
      <c r="J18" s="82">
        <f t="shared" si="0"/>
        <v>1</v>
      </c>
      <c r="K18" s="32">
        <f t="shared" si="1"/>
        <v>0</v>
      </c>
      <c r="L18" s="9">
        <f t="shared" si="2"/>
        <v>3351.84</v>
      </c>
      <c r="M18" s="9">
        <f t="shared" si="3"/>
        <v>0</v>
      </c>
      <c r="N18" s="9">
        <f t="shared" si="4"/>
        <v>3351.84</v>
      </c>
      <c r="O18" s="125">
        <f t="shared" si="5"/>
        <v>0</v>
      </c>
    </row>
    <row r="19" spans="1:15" ht="39.6" x14ac:dyDescent="0.3">
      <c r="A19" s="71" t="s">
        <v>190</v>
      </c>
      <c r="B19" s="72" t="s">
        <v>198</v>
      </c>
      <c r="C19" s="73" t="s">
        <v>85</v>
      </c>
      <c r="D19" s="115">
        <v>708.54</v>
      </c>
      <c r="E19" s="74">
        <v>1</v>
      </c>
      <c r="F19" s="75"/>
      <c r="G19" s="74">
        <v>1</v>
      </c>
      <c r="H19" s="24"/>
      <c r="I19" s="74">
        <v>0</v>
      </c>
      <c r="J19" s="82">
        <f t="shared" si="0"/>
        <v>1</v>
      </c>
      <c r="K19" s="32">
        <f t="shared" si="1"/>
        <v>0</v>
      </c>
      <c r="L19" s="9">
        <f t="shared" si="2"/>
        <v>708.54</v>
      </c>
      <c r="M19" s="9">
        <f t="shared" si="3"/>
        <v>0</v>
      </c>
      <c r="N19" s="9">
        <f t="shared" si="4"/>
        <v>708.54</v>
      </c>
      <c r="O19" s="125">
        <f t="shared" si="5"/>
        <v>0</v>
      </c>
    </row>
    <row r="20" spans="1:15" ht="52.8" x14ac:dyDescent="0.3">
      <c r="A20" s="71" t="s">
        <v>191</v>
      </c>
      <c r="B20" s="72" t="s">
        <v>199</v>
      </c>
      <c r="C20" s="73" t="s">
        <v>201</v>
      </c>
      <c r="D20" s="115">
        <v>1053.81</v>
      </c>
      <c r="E20" s="74">
        <v>6</v>
      </c>
      <c r="F20" s="75"/>
      <c r="G20" s="74">
        <v>6</v>
      </c>
      <c r="H20" s="24"/>
      <c r="I20" s="74"/>
      <c r="J20" s="82">
        <f t="shared" si="0"/>
        <v>6</v>
      </c>
      <c r="K20" s="32">
        <f t="shared" si="1"/>
        <v>0</v>
      </c>
      <c r="L20" s="9">
        <f t="shared" si="2"/>
        <v>6322.86</v>
      </c>
      <c r="M20" s="9">
        <f t="shared" si="3"/>
        <v>0</v>
      </c>
      <c r="N20" s="9">
        <f t="shared" si="4"/>
        <v>6322.86</v>
      </c>
      <c r="O20" s="125">
        <f t="shared" si="5"/>
        <v>0</v>
      </c>
    </row>
    <row r="21" spans="1:15" ht="39.6" x14ac:dyDescent="0.3">
      <c r="A21" s="71" t="s">
        <v>192</v>
      </c>
      <c r="B21" s="72" t="s">
        <v>200</v>
      </c>
      <c r="C21" s="73" t="s">
        <v>201</v>
      </c>
      <c r="D21" s="115">
        <v>576.74</v>
      </c>
      <c r="E21" s="74">
        <v>6</v>
      </c>
      <c r="F21" s="75"/>
      <c r="G21" s="74">
        <v>6</v>
      </c>
      <c r="H21" s="24"/>
      <c r="I21" s="74"/>
      <c r="J21" s="82">
        <f t="shared" si="0"/>
        <v>6</v>
      </c>
      <c r="K21" s="32">
        <f t="shared" si="1"/>
        <v>0</v>
      </c>
      <c r="L21" s="9">
        <f t="shared" si="2"/>
        <v>3460.44</v>
      </c>
      <c r="M21" s="9">
        <f t="shared" si="3"/>
        <v>0</v>
      </c>
      <c r="N21" s="9">
        <f t="shared" si="4"/>
        <v>3460.44</v>
      </c>
      <c r="O21" s="125">
        <f t="shared" si="5"/>
        <v>0</v>
      </c>
    </row>
    <row r="22" spans="1:15" x14ac:dyDescent="0.3">
      <c r="A22" s="71"/>
      <c r="B22" s="72"/>
      <c r="C22" s="73"/>
      <c r="D22" s="74"/>
      <c r="E22" s="74"/>
      <c r="F22" s="75"/>
      <c r="G22" s="23"/>
      <c r="H22" s="24"/>
      <c r="I22" s="9"/>
      <c r="J22" s="10"/>
      <c r="K22" s="32"/>
      <c r="L22" s="11">
        <f>SUM(L15:L21)</f>
        <v>24751.499999999996</v>
      </c>
      <c r="M22" s="11">
        <f>SUM(M15:M21)</f>
        <v>0</v>
      </c>
      <c r="N22" s="11">
        <f>SUM(N15:N21)</f>
        <v>24751.499999999996</v>
      </c>
      <c r="O22" s="76"/>
    </row>
    <row r="23" spans="1:15" x14ac:dyDescent="0.3">
      <c r="A23" s="114">
        <v>2</v>
      </c>
      <c r="B23" s="113" t="s">
        <v>8</v>
      </c>
      <c r="C23" s="66"/>
      <c r="D23" s="67"/>
      <c r="E23" s="65"/>
      <c r="F23" s="68"/>
      <c r="G23" s="29"/>
      <c r="H23" s="30">
        <v>258.52999999999997</v>
      </c>
      <c r="I23" s="31"/>
      <c r="J23" s="32"/>
      <c r="K23" s="44"/>
      <c r="L23" s="27"/>
      <c r="M23" s="27"/>
      <c r="N23" s="27"/>
      <c r="O23" s="77">
        <f>SUM(O24:O25)</f>
        <v>0</v>
      </c>
    </row>
    <row r="24" spans="1:15" ht="26.4" x14ac:dyDescent="0.3">
      <c r="A24" s="71" t="s">
        <v>9</v>
      </c>
      <c r="B24" s="72" t="s">
        <v>89</v>
      </c>
      <c r="C24" s="73" t="s">
        <v>10</v>
      </c>
      <c r="D24" s="115">
        <v>70.09</v>
      </c>
      <c r="E24" s="74">
        <v>25.34</v>
      </c>
      <c r="F24" s="75"/>
      <c r="G24" s="81">
        <v>25.34</v>
      </c>
      <c r="H24" s="80">
        <v>1664.68</v>
      </c>
      <c r="I24" s="81"/>
      <c r="J24" s="82">
        <f>I24+G24</f>
        <v>25.34</v>
      </c>
      <c r="K24" s="32">
        <f>E24-J24</f>
        <v>0</v>
      </c>
      <c r="L24" s="9">
        <f>ROUND(E24*D24,2)</f>
        <v>1776.08</v>
      </c>
      <c r="M24" s="9">
        <f>ROUND(I24*D24,2)</f>
        <v>0</v>
      </c>
      <c r="N24" s="9">
        <f>ROUND(J24*D24,2)</f>
        <v>1776.08</v>
      </c>
      <c r="O24" s="83">
        <f>L24-N24</f>
        <v>0</v>
      </c>
    </row>
    <row r="25" spans="1:15" ht="26.4" x14ac:dyDescent="0.3">
      <c r="A25" s="71" t="s">
        <v>11</v>
      </c>
      <c r="B25" s="72" t="s">
        <v>90</v>
      </c>
      <c r="C25" s="73" t="s">
        <v>10</v>
      </c>
      <c r="D25" s="115">
        <v>111.8599</v>
      </c>
      <c r="E25" s="74">
        <v>41.66</v>
      </c>
      <c r="F25" s="75"/>
      <c r="G25" s="123">
        <v>41.66</v>
      </c>
      <c r="H25" s="84"/>
      <c r="I25" s="123">
        <v>0</v>
      </c>
      <c r="J25" s="10">
        <f>I25+G25</f>
        <v>41.66</v>
      </c>
      <c r="K25" s="32">
        <f>E25-J25</f>
        <v>0</v>
      </c>
      <c r="L25" s="9">
        <f>ROUND(E25*D25,2)</f>
        <v>4660.08</v>
      </c>
      <c r="M25" s="9">
        <f>ROUND(I25*D25,2)</f>
        <v>0</v>
      </c>
      <c r="N25" s="9">
        <f>ROUND(J25*D25,2)</f>
        <v>4660.08</v>
      </c>
      <c r="O25" s="83">
        <f>L25-N25</f>
        <v>0</v>
      </c>
    </row>
    <row r="26" spans="1:15" x14ac:dyDescent="0.3">
      <c r="A26" s="71"/>
      <c r="B26" s="72"/>
      <c r="C26" s="73"/>
      <c r="D26" s="74"/>
      <c r="E26" s="74"/>
      <c r="F26" s="75"/>
      <c r="G26" s="75"/>
      <c r="H26" s="84"/>
      <c r="I26" s="9"/>
      <c r="J26" s="10"/>
      <c r="K26" s="32"/>
      <c r="L26" s="11">
        <f>SUM(L24:L25)</f>
        <v>6436.16</v>
      </c>
      <c r="M26" s="11">
        <f>SUM(M24:M25)</f>
        <v>0</v>
      </c>
      <c r="N26" s="11">
        <f>SUM(N24:N25)</f>
        <v>6436.16</v>
      </c>
      <c r="O26" s="64"/>
    </row>
    <row r="27" spans="1:15" x14ac:dyDescent="0.3">
      <c r="A27" s="114">
        <v>3</v>
      </c>
      <c r="B27" s="113" t="s">
        <v>91</v>
      </c>
      <c r="C27" s="66"/>
      <c r="D27" s="67"/>
      <c r="E27" s="65"/>
      <c r="F27" s="68"/>
      <c r="G27" s="68"/>
      <c r="H27" s="69"/>
      <c r="I27" s="27"/>
      <c r="J27" s="32"/>
      <c r="K27" s="48"/>
      <c r="L27" s="27"/>
      <c r="M27" s="27"/>
      <c r="N27" s="27"/>
      <c r="O27" s="55">
        <f>SUM(O29:O51)</f>
        <v>12710.449999999999</v>
      </c>
    </row>
    <row r="28" spans="1:15" x14ac:dyDescent="0.3">
      <c r="A28" s="91" t="s">
        <v>14</v>
      </c>
      <c r="B28" s="92" t="s">
        <v>204</v>
      </c>
      <c r="C28" s="93"/>
      <c r="D28" s="94"/>
      <c r="E28" s="94"/>
      <c r="F28" s="95"/>
      <c r="G28" s="36"/>
      <c r="H28" s="37">
        <v>42.63</v>
      </c>
      <c r="I28" s="33"/>
      <c r="J28" s="34"/>
      <c r="K28" s="34"/>
      <c r="L28" s="35">
        <f>SUM(L29)</f>
        <v>3932.82</v>
      </c>
      <c r="M28" s="35">
        <f t="shared" ref="M28:N28" si="6">SUM(M29)</f>
        <v>0</v>
      </c>
      <c r="N28" s="35">
        <f t="shared" si="6"/>
        <v>3932.82</v>
      </c>
      <c r="O28" s="96"/>
    </row>
    <row r="29" spans="1:15" ht="39.6" x14ac:dyDescent="0.3">
      <c r="A29" s="71" t="s">
        <v>92</v>
      </c>
      <c r="B29" s="72" t="s">
        <v>202</v>
      </c>
      <c r="C29" s="73" t="s">
        <v>7</v>
      </c>
      <c r="D29" s="115">
        <v>95.48</v>
      </c>
      <c r="E29" s="74">
        <v>41.19</v>
      </c>
      <c r="F29" s="75"/>
      <c r="G29" s="123">
        <v>41.19</v>
      </c>
      <c r="H29" s="84"/>
      <c r="I29" s="123"/>
      <c r="J29" s="10">
        <f>I29+G29</f>
        <v>41.19</v>
      </c>
      <c r="K29" s="32">
        <f>E29-J29</f>
        <v>0</v>
      </c>
      <c r="L29" s="9">
        <f>ROUND(E29*D29,2)</f>
        <v>3932.82</v>
      </c>
      <c r="M29" s="9">
        <f>ROUND(I29*D29,2)</f>
        <v>0</v>
      </c>
      <c r="N29" s="9">
        <f>ROUND(J29*D29,2)</f>
        <v>3932.82</v>
      </c>
      <c r="O29" s="83">
        <f>L29-N29</f>
        <v>0</v>
      </c>
    </row>
    <row r="30" spans="1:15" x14ac:dyDescent="0.3">
      <c r="A30" s="91" t="s">
        <v>15</v>
      </c>
      <c r="B30" s="92" t="s">
        <v>203</v>
      </c>
      <c r="C30" s="93"/>
      <c r="D30" s="94"/>
      <c r="E30" s="94"/>
      <c r="F30" s="95"/>
      <c r="G30" s="36"/>
      <c r="H30" s="37">
        <v>42.63</v>
      </c>
      <c r="I30" s="33"/>
      <c r="J30" s="34"/>
      <c r="K30" s="34"/>
      <c r="L30" s="35">
        <f>SUM(L31:L41)</f>
        <v>91485.959999999992</v>
      </c>
      <c r="M30" s="35">
        <f>SUM(M31:M41)</f>
        <v>0</v>
      </c>
      <c r="N30" s="35">
        <f>SUM(N31:N41)</f>
        <v>84176.67</v>
      </c>
      <c r="O30" s="96"/>
    </row>
    <row r="31" spans="1:15" ht="26.4" x14ac:dyDescent="0.3">
      <c r="A31" s="71" t="s">
        <v>97</v>
      </c>
      <c r="B31" s="85" t="s">
        <v>89</v>
      </c>
      <c r="C31" s="73" t="s">
        <v>10</v>
      </c>
      <c r="D31" s="115">
        <v>70.0899</v>
      </c>
      <c r="E31" s="74">
        <v>113.1</v>
      </c>
      <c r="F31" s="75"/>
      <c r="G31" s="12">
        <v>103.15</v>
      </c>
      <c r="H31" s="24">
        <v>34.64</v>
      </c>
      <c r="I31" s="12">
        <v>0</v>
      </c>
      <c r="J31" s="82">
        <f>I31+G31</f>
        <v>103.15</v>
      </c>
      <c r="K31" s="32">
        <f t="shared" ref="K31:K51" si="7">E31-J31</f>
        <v>9.9499999999999886</v>
      </c>
      <c r="L31" s="9">
        <f t="shared" ref="L31:L51" si="8">ROUND(E31*D31,2)</f>
        <v>7927.17</v>
      </c>
      <c r="M31" s="9">
        <f>ROUND(I31*D31,2)</f>
        <v>0</v>
      </c>
      <c r="N31" s="9">
        <f t="shared" ref="N31:N51" si="9">ROUND(J31*D31,2)</f>
        <v>7229.77</v>
      </c>
      <c r="O31" s="86">
        <f t="shared" ref="O31:O51" si="10">L31-N31</f>
        <v>697.39999999999964</v>
      </c>
    </row>
    <row r="32" spans="1:15" ht="26.4" x14ac:dyDescent="0.3">
      <c r="A32" s="71" t="s">
        <v>98</v>
      </c>
      <c r="B32" s="85" t="s">
        <v>205</v>
      </c>
      <c r="C32" s="73" t="s">
        <v>7</v>
      </c>
      <c r="D32" s="115">
        <v>28.489899999999999</v>
      </c>
      <c r="E32" s="74">
        <v>72.97</v>
      </c>
      <c r="F32" s="75"/>
      <c r="G32" s="12">
        <v>66.55</v>
      </c>
      <c r="H32" s="24">
        <v>16.329999999999998</v>
      </c>
      <c r="I32" s="12">
        <v>0</v>
      </c>
      <c r="J32" s="82">
        <f t="shared" ref="J32:J51" si="11">I32+G32</f>
        <v>66.55</v>
      </c>
      <c r="K32" s="32">
        <f t="shared" si="7"/>
        <v>6.4200000000000017</v>
      </c>
      <c r="L32" s="9">
        <f t="shared" si="8"/>
        <v>2078.91</v>
      </c>
      <c r="M32" s="9">
        <f>ROUND(I32*D32,2)</f>
        <v>0</v>
      </c>
      <c r="N32" s="9">
        <f t="shared" si="9"/>
        <v>1896</v>
      </c>
      <c r="O32" s="83">
        <f t="shared" si="10"/>
        <v>182.90999999999985</v>
      </c>
    </row>
    <row r="33" spans="1:20" ht="26.4" x14ac:dyDescent="0.3">
      <c r="A33" s="71" t="s">
        <v>99</v>
      </c>
      <c r="B33" s="85" t="s">
        <v>206</v>
      </c>
      <c r="C33" s="73" t="s">
        <v>7</v>
      </c>
      <c r="D33" s="115">
        <v>1.88</v>
      </c>
      <c r="E33" s="74">
        <v>72.97</v>
      </c>
      <c r="F33" s="75"/>
      <c r="G33" s="12">
        <v>66.55</v>
      </c>
      <c r="H33" s="24">
        <v>12.26</v>
      </c>
      <c r="I33" s="12">
        <v>0</v>
      </c>
      <c r="J33" s="82">
        <f t="shared" si="11"/>
        <v>66.55</v>
      </c>
      <c r="K33" s="32">
        <f t="shared" si="7"/>
        <v>6.4200000000000017</v>
      </c>
      <c r="L33" s="9">
        <f t="shared" si="8"/>
        <v>137.18</v>
      </c>
      <c r="M33" s="9">
        <f>ROUND(I33*D33,2)</f>
        <v>0</v>
      </c>
      <c r="N33" s="9">
        <f t="shared" si="9"/>
        <v>125.11</v>
      </c>
      <c r="O33" s="83">
        <f t="shared" si="10"/>
        <v>12.070000000000007</v>
      </c>
    </row>
    <row r="34" spans="1:20" ht="26.4" x14ac:dyDescent="0.3">
      <c r="A34" s="71" t="s">
        <v>100</v>
      </c>
      <c r="B34" s="85" t="s">
        <v>207</v>
      </c>
      <c r="C34" s="73" t="s">
        <v>7</v>
      </c>
      <c r="D34" s="115">
        <v>143.55999</v>
      </c>
      <c r="E34" s="74">
        <v>213.1</v>
      </c>
      <c r="F34" s="75"/>
      <c r="G34" s="9">
        <v>199.77</v>
      </c>
      <c r="H34" s="24"/>
      <c r="I34" s="9">
        <v>0</v>
      </c>
      <c r="J34" s="82">
        <f t="shared" si="11"/>
        <v>199.77</v>
      </c>
      <c r="K34" s="32">
        <f t="shared" si="7"/>
        <v>13.329999999999984</v>
      </c>
      <c r="L34" s="9">
        <f t="shared" si="8"/>
        <v>30592.63</v>
      </c>
      <c r="M34" s="9">
        <f>ROUND(I34*D34,2)</f>
        <v>0</v>
      </c>
      <c r="N34" s="9">
        <f t="shared" si="9"/>
        <v>28678.98</v>
      </c>
      <c r="O34" s="83">
        <f t="shared" si="10"/>
        <v>1913.6500000000015</v>
      </c>
    </row>
    <row r="35" spans="1:20" ht="26.4" x14ac:dyDescent="0.3">
      <c r="A35" s="71" t="s">
        <v>101</v>
      </c>
      <c r="B35" s="85" t="s">
        <v>208</v>
      </c>
      <c r="C35" s="73" t="s">
        <v>20</v>
      </c>
      <c r="D35" s="115">
        <v>23.909980000000001</v>
      </c>
      <c r="E35" s="74">
        <v>150.80000000000001</v>
      </c>
      <c r="F35" s="75"/>
      <c r="G35" s="9">
        <v>135.72</v>
      </c>
      <c r="H35" s="24"/>
      <c r="I35" s="9">
        <v>0</v>
      </c>
      <c r="J35" s="82">
        <f t="shared" si="11"/>
        <v>135.72</v>
      </c>
      <c r="K35" s="32">
        <f t="shared" si="7"/>
        <v>15.080000000000013</v>
      </c>
      <c r="L35" s="9">
        <f t="shared" si="8"/>
        <v>3605.62</v>
      </c>
      <c r="M35" s="9">
        <f t="shared" ref="M35:M51" si="12">ROUND(I35*D35,2)</f>
        <v>0</v>
      </c>
      <c r="N35" s="9">
        <f t="shared" si="9"/>
        <v>3245.06</v>
      </c>
      <c r="O35" s="83">
        <f t="shared" si="10"/>
        <v>360.55999999999995</v>
      </c>
    </row>
    <row r="36" spans="1:20" ht="26.4" x14ac:dyDescent="0.3">
      <c r="A36" s="71" t="s">
        <v>102</v>
      </c>
      <c r="B36" s="85" t="s">
        <v>209</v>
      </c>
      <c r="C36" s="73" t="s">
        <v>20</v>
      </c>
      <c r="D36" s="115">
        <v>22.549990000000001</v>
      </c>
      <c r="E36" s="74">
        <v>316.10000000000002</v>
      </c>
      <c r="F36" s="75"/>
      <c r="G36" s="9">
        <v>271.26</v>
      </c>
      <c r="H36" s="24"/>
      <c r="I36" s="9">
        <v>0</v>
      </c>
      <c r="J36" s="82">
        <f t="shared" si="11"/>
        <v>271.26</v>
      </c>
      <c r="K36" s="32">
        <f t="shared" si="7"/>
        <v>44.840000000000032</v>
      </c>
      <c r="L36" s="9">
        <f t="shared" si="8"/>
        <v>7128.05</v>
      </c>
      <c r="M36" s="9">
        <f t="shared" si="12"/>
        <v>0</v>
      </c>
      <c r="N36" s="9">
        <f t="shared" si="9"/>
        <v>6116.91</v>
      </c>
      <c r="O36" s="83">
        <f t="shared" si="10"/>
        <v>1011.1400000000003</v>
      </c>
    </row>
    <row r="37" spans="1:20" ht="26.4" x14ac:dyDescent="0.3">
      <c r="A37" s="71" t="s">
        <v>103</v>
      </c>
      <c r="B37" s="85" t="s">
        <v>210</v>
      </c>
      <c r="C37" s="73" t="s">
        <v>20</v>
      </c>
      <c r="D37" s="115">
        <v>20.469989999999999</v>
      </c>
      <c r="E37" s="74">
        <v>584.4</v>
      </c>
      <c r="F37" s="75"/>
      <c r="G37" s="9">
        <v>560.71</v>
      </c>
      <c r="H37" s="24"/>
      <c r="I37" s="9">
        <v>0</v>
      </c>
      <c r="J37" s="82">
        <f t="shared" si="11"/>
        <v>560.71</v>
      </c>
      <c r="K37" s="32">
        <f t="shared" si="7"/>
        <v>23.689999999999941</v>
      </c>
      <c r="L37" s="9">
        <f t="shared" si="8"/>
        <v>11962.66</v>
      </c>
      <c r="M37" s="9">
        <f t="shared" si="12"/>
        <v>0</v>
      </c>
      <c r="N37" s="9">
        <f t="shared" si="9"/>
        <v>11477.73</v>
      </c>
      <c r="O37" s="83">
        <f t="shared" si="10"/>
        <v>484.93000000000029</v>
      </c>
    </row>
    <row r="38" spans="1:20" ht="26.4" x14ac:dyDescent="0.3">
      <c r="A38" s="71" t="s">
        <v>212</v>
      </c>
      <c r="B38" s="85" t="s">
        <v>211</v>
      </c>
      <c r="C38" s="73" t="s">
        <v>20</v>
      </c>
      <c r="D38" s="115">
        <v>17.440000000000001</v>
      </c>
      <c r="E38" s="74">
        <v>420.6</v>
      </c>
      <c r="F38" s="75"/>
      <c r="G38" s="9">
        <v>387.63</v>
      </c>
      <c r="H38" s="24"/>
      <c r="I38" s="9">
        <v>0</v>
      </c>
      <c r="J38" s="82">
        <f t="shared" si="11"/>
        <v>387.63</v>
      </c>
      <c r="K38" s="32">
        <f t="shared" si="7"/>
        <v>32.970000000000027</v>
      </c>
      <c r="L38" s="9">
        <f t="shared" si="8"/>
        <v>7335.26</v>
      </c>
      <c r="M38" s="9">
        <f t="shared" si="12"/>
        <v>0</v>
      </c>
      <c r="N38" s="9">
        <f t="shared" si="9"/>
        <v>6760.27</v>
      </c>
      <c r="O38" s="83">
        <f t="shared" si="10"/>
        <v>574.98999999999978</v>
      </c>
    </row>
    <row r="39" spans="1:20" ht="26.4" x14ac:dyDescent="0.3">
      <c r="A39" s="71" t="s">
        <v>213</v>
      </c>
      <c r="B39" s="85" t="s">
        <v>94</v>
      </c>
      <c r="C39" s="73" t="s">
        <v>10</v>
      </c>
      <c r="D39" s="115">
        <v>448.74</v>
      </c>
      <c r="E39" s="74">
        <v>27.3</v>
      </c>
      <c r="F39" s="75"/>
      <c r="G39" s="9">
        <v>24.57</v>
      </c>
      <c r="H39" s="24"/>
      <c r="I39" s="9">
        <v>0</v>
      </c>
      <c r="J39" s="82">
        <f t="shared" si="11"/>
        <v>24.57</v>
      </c>
      <c r="K39" s="32">
        <f t="shared" si="7"/>
        <v>2.7300000000000004</v>
      </c>
      <c r="L39" s="9">
        <f t="shared" si="8"/>
        <v>12250.6</v>
      </c>
      <c r="M39" s="9">
        <f t="shared" si="12"/>
        <v>0</v>
      </c>
      <c r="N39" s="9">
        <f t="shared" si="9"/>
        <v>11025.54</v>
      </c>
      <c r="O39" s="83">
        <f t="shared" si="10"/>
        <v>1225.0599999999995</v>
      </c>
    </row>
    <row r="40" spans="1:20" x14ac:dyDescent="0.3">
      <c r="A40" s="71" t="s">
        <v>214</v>
      </c>
      <c r="B40" s="85" t="s">
        <v>95</v>
      </c>
      <c r="C40" s="73" t="s">
        <v>10</v>
      </c>
      <c r="D40" s="115">
        <v>182.28989999999999</v>
      </c>
      <c r="E40" s="74">
        <v>27.3</v>
      </c>
      <c r="F40" s="75"/>
      <c r="G40" s="9">
        <v>24.57</v>
      </c>
      <c r="H40" s="24"/>
      <c r="I40" s="9">
        <v>0</v>
      </c>
      <c r="J40" s="82">
        <f t="shared" si="11"/>
        <v>24.57</v>
      </c>
      <c r="K40" s="32">
        <f t="shared" si="7"/>
        <v>2.7300000000000004</v>
      </c>
      <c r="L40" s="9">
        <f t="shared" si="8"/>
        <v>4976.51</v>
      </c>
      <c r="M40" s="9">
        <f t="shared" si="12"/>
        <v>0</v>
      </c>
      <c r="N40" s="9">
        <f t="shared" si="9"/>
        <v>4478.8599999999997</v>
      </c>
      <c r="O40" s="83">
        <f t="shared" si="10"/>
        <v>497.65000000000055</v>
      </c>
    </row>
    <row r="41" spans="1:20" x14ac:dyDescent="0.3">
      <c r="A41" s="71" t="s">
        <v>215</v>
      </c>
      <c r="B41" s="85" t="s">
        <v>96</v>
      </c>
      <c r="C41" s="73" t="s">
        <v>10</v>
      </c>
      <c r="D41" s="115">
        <v>42.499899999999997</v>
      </c>
      <c r="E41" s="74">
        <v>82.15</v>
      </c>
      <c r="F41" s="75"/>
      <c r="G41" s="74">
        <v>73.94</v>
      </c>
      <c r="H41" s="24"/>
      <c r="I41" s="123">
        <v>0</v>
      </c>
      <c r="J41" s="82">
        <f t="shared" si="11"/>
        <v>73.94</v>
      </c>
      <c r="K41" s="32">
        <f t="shared" si="7"/>
        <v>8.210000000000008</v>
      </c>
      <c r="L41" s="9">
        <f t="shared" si="8"/>
        <v>3491.37</v>
      </c>
      <c r="M41" s="9">
        <f t="shared" si="12"/>
        <v>0</v>
      </c>
      <c r="N41" s="9">
        <f t="shared" si="9"/>
        <v>3142.44</v>
      </c>
      <c r="O41" s="83">
        <f t="shared" si="10"/>
        <v>348.92999999999984</v>
      </c>
    </row>
    <row r="42" spans="1:20" x14ac:dyDescent="0.3">
      <c r="A42" s="91" t="s">
        <v>216</v>
      </c>
      <c r="B42" s="92" t="s">
        <v>93</v>
      </c>
      <c r="C42" s="93"/>
      <c r="D42" s="94"/>
      <c r="E42" s="94"/>
      <c r="F42" s="95"/>
      <c r="G42" s="36"/>
      <c r="H42" s="37">
        <v>42.63</v>
      </c>
      <c r="I42" s="33"/>
      <c r="J42" s="34"/>
      <c r="K42" s="34"/>
      <c r="L42" s="35">
        <f>SUM(L43:L51)</f>
        <v>47125.2</v>
      </c>
      <c r="M42" s="35">
        <f t="shared" ref="M42:N42" si="13">SUM(M43:M51)</f>
        <v>0</v>
      </c>
      <c r="N42" s="35">
        <f t="shared" si="13"/>
        <v>41724.04</v>
      </c>
      <c r="O42" s="96"/>
    </row>
    <row r="43" spans="1:20" ht="26.4" x14ac:dyDescent="0.3">
      <c r="A43" s="71" t="s">
        <v>217</v>
      </c>
      <c r="B43" s="85" t="s">
        <v>206</v>
      </c>
      <c r="C43" s="73" t="s">
        <v>7</v>
      </c>
      <c r="D43" s="115">
        <v>1.88</v>
      </c>
      <c r="E43" s="74">
        <v>84.47</v>
      </c>
      <c r="F43" s="75"/>
      <c r="G43" s="74">
        <v>69.28</v>
      </c>
      <c r="H43" s="24"/>
      <c r="I43" s="74">
        <v>0</v>
      </c>
      <c r="J43" s="82">
        <f>I43+G43</f>
        <v>69.28</v>
      </c>
      <c r="K43" s="32">
        <f>E43-J43</f>
        <v>15.189999999999998</v>
      </c>
      <c r="L43" s="9">
        <f>ROUND(E43*D43,2)</f>
        <v>158.80000000000001</v>
      </c>
      <c r="M43" s="9">
        <f>ROUND(I43*D43,2)</f>
        <v>0</v>
      </c>
      <c r="N43" s="9">
        <f>ROUND(J43*D43,2)</f>
        <v>130.25</v>
      </c>
      <c r="O43" s="83">
        <f>L43-N43</f>
        <v>28.550000000000011</v>
      </c>
    </row>
    <row r="44" spans="1:20" ht="26.4" x14ac:dyDescent="0.3">
      <c r="A44" s="71" t="s">
        <v>218</v>
      </c>
      <c r="B44" s="85" t="s">
        <v>205</v>
      </c>
      <c r="C44" s="73" t="s">
        <v>7</v>
      </c>
      <c r="D44" s="115">
        <v>28.489899999999999</v>
      </c>
      <c r="E44" s="74">
        <v>84.47</v>
      </c>
      <c r="F44" s="75"/>
      <c r="G44" s="74">
        <v>69.28</v>
      </c>
      <c r="H44" s="24"/>
      <c r="I44" s="74">
        <v>0</v>
      </c>
      <c r="J44" s="82">
        <f>I44+G44</f>
        <v>69.28</v>
      </c>
      <c r="K44" s="32">
        <f>E44-J44</f>
        <v>15.189999999999998</v>
      </c>
      <c r="L44" s="9">
        <f>ROUND(E44*D44,2)</f>
        <v>2406.54</v>
      </c>
      <c r="M44" s="9">
        <f>ROUND(I44*D44,2)</f>
        <v>0</v>
      </c>
      <c r="N44" s="9">
        <f>ROUND(J44*D44,2)</f>
        <v>1973.78</v>
      </c>
      <c r="O44" s="83">
        <f>L44-N44</f>
        <v>432.76</v>
      </c>
    </row>
    <row r="45" spans="1:20" ht="26.4" x14ac:dyDescent="0.3">
      <c r="A45" s="71" t="s">
        <v>219</v>
      </c>
      <c r="B45" s="85" t="s">
        <v>104</v>
      </c>
      <c r="C45" s="73" t="s">
        <v>7</v>
      </c>
      <c r="D45" s="115">
        <v>74.290000000000006</v>
      </c>
      <c r="E45" s="74">
        <v>227.54</v>
      </c>
      <c r="F45" s="75"/>
      <c r="G45" s="74">
        <v>200.83</v>
      </c>
      <c r="H45" s="24"/>
      <c r="I45" s="74">
        <v>0</v>
      </c>
      <c r="J45" s="82">
        <f t="shared" si="11"/>
        <v>200.83</v>
      </c>
      <c r="K45" s="32">
        <f t="shared" si="7"/>
        <v>26.70999999999998</v>
      </c>
      <c r="L45" s="9">
        <f t="shared" si="8"/>
        <v>16903.95</v>
      </c>
      <c r="M45" s="9">
        <f t="shared" si="12"/>
        <v>0</v>
      </c>
      <c r="N45" s="9">
        <f t="shared" si="9"/>
        <v>14919.66</v>
      </c>
      <c r="O45" s="83">
        <f t="shared" si="10"/>
        <v>1984.2900000000009</v>
      </c>
    </row>
    <row r="46" spans="1:20" ht="26.4" x14ac:dyDescent="0.3">
      <c r="A46" s="71" t="s">
        <v>220</v>
      </c>
      <c r="B46" s="85" t="s">
        <v>208</v>
      </c>
      <c r="C46" s="73" t="s">
        <v>20</v>
      </c>
      <c r="D46" s="115">
        <v>23.909980000000001</v>
      </c>
      <c r="E46" s="74">
        <v>275.2</v>
      </c>
      <c r="F46" s="75"/>
      <c r="G46" s="74">
        <v>254.56</v>
      </c>
      <c r="H46" s="24"/>
      <c r="I46" s="74">
        <v>0</v>
      </c>
      <c r="J46" s="82">
        <f t="shared" si="11"/>
        <v>254.56</v>
      </c>
      <c r="K46" s="32">
        <f t="shared" si="7"/>
        <v>20.639999999999986</v>
      </c>
      <c r="L46" s="9">
        <f t="shared" si="8"/>
        <v>6580.03</v>
      </c>
      <c r="M46" s="9">
        <f t="shared" si="12"/>
        <v>0</v>
      </c>
      <c r="N46" s="9">
        <f t="shared" si="9"/>
        <v>6086.52</v>
      </c>
      <c r="O46" s="83">
        <f t="shared" si="10"/>
        <v>493.50999999999931</v>
      </c>
      <c r="T46" t="e">
        <f>#REF!/E44</f>
        <v>#REF!</v>
      </c>
    </row>
    <row r="47" spans="1:20" ht="26.4" x14ac:dyDescent="0.3">
      <c r="A47" s="71" t="s">
        <v>221</v>
      </c>
      <c r="B47" s="85" t="s">
        <v>209</v>
      </c>
      <c r="C47" s="73" t="s">
        <v>20</v>
      </c>
      <c r="D47" s="115">
        <v>22.549990000000001</v>
      </c>
      <c r="E47" s="74">
        <v>582.70000000000005</v>
      </c>
      <c r="F47" s="75"/>
      <c r="G47" s="74">
        <v>539</v>
      </c>
      <c r="H47" s="24"/>
      <c r="I47" s="74">
        <v>0</v>
      </c>
      <c r="J47" s="82">
        <f t="shared" si="11"/>
        <v>539</v>
      </c>
      <c r="K47" s="32">
        <f t="shared" si="7"/>
        <v>43.700000000000045</v>
      </c>
      <c r="L47" s="9">
        <f t="shared" si="8"/>
        <v>13139.88</v>
      </c>
      <c r="M47" s="9">
        <f t="shared" si="12"/>
        <v>0</v>
      </c>
      <c r="N47" s="9">
        <f t="shared" si="9"/>
        <v>12154.44</v>
      </c>
      <c r="O47" s="83">
        <f t="shared" si="10"/>
        <v>985.43999999999869</v>
      </c>
      <c r="Q47">
        <f>582.7/80</f>
        <v>7.2837500000000004</v>
      </c>
      <c r="R47">
        <f>Q47*4</f>
        <v>29.135000000000002</v>
      </c>
      <c r="T47" t="e">
        <f>T46*100</f>
        <v>#REF!</v>
      </c>
    </row>
    <row r="48" spans="1:20" ht="26.4" x14ac:dyDescent="0.3">
      <c r="A48" s="71" t="s">
        <v>222</v>
      </c>
      <c r="B48" s="85" t="s">
        <v>210</v>
      </c>
      <c r="C48" s="73" t="s">
        <v>20</v>
      </c>
      <c r="D48" s="115">
        <v>20.469989999999999</v>
      </c>
      <c r="E48" s="74">
        <v>3</v>
      </c>
      <c r="F48" s="75"/>
      <c r="G48" s="74">
        <v>3</v>
      </c>
      <c r="H48" s="24"/>
      <c r="I48" s="74"/>
      <c r="J48" s="82">
        <f t="shared" si="11"/>
        <v>3</v>
      </c>
      <c r="K48" s="32">
        <f t="shared" si="7"/>
        <v>0</v>
      </c>
      <c r="L48" s="9">
        <f t="shared" si="8"/>
        <v>61.41</v>
      </c>
      <c r="M48" s="9">
        <f t="shared" si="12"/>
        <v>0</v>
      </c>
      <c r="N48" s="9">
        <f t="shared" si="9"/>
        <v>61.41</v>
      </c>
      <c r="O48" s="83">
        <f t="shared" si="10"/>
        <v>0</v>
      </c>
    </row>
    <row r="49" spans="1:18" ht="26.4" x14ac:dyDescent="0.3">
      <c r="A49" s="71" t="s">
        <v>223</v>
      </c>
      <c r="B49" s="85" t="s">
        <v>94</v>
      </c>
      <c r="C49" s="73" t="s">
        <v>10</v>
      </c>
      <c r="D49" s="115">
        <v>448.74</v>
      </c>
      <c r="E49" s="74">
        <v>12.45</v>
      </c>
      <c r="F49" s="75"/>
      <c r="G49" s="74">
        <v>10.11</v>
      </c>
      <c r="H49" s="24"/>
      <c r="I49" s="74">
        <v>0</v>
      </c>
      <c r="J49" s="82">
        <f t="shared" si="11"/>
        <v>10.11</v>
      </c>
      <c r="K49" s="32">
        <f t="shared" si="7"/>
        <v>2.34</v>
      </c>
      <c r="L49" s="9">
        <f t="shared" si="8"/>
        <v>5586.81</v>
      </c>
      <c r="M49" s="9">
        <f t="shared" si="12"/>
        <v>0</v>
      </c>
      <c r="N49" s="9">
        <f t="shared" si="9"/>
        <v>4536.76</v>
      </c>
      <c r="O49" s="83">
        <f t="shared" si="10"/>
        <v>1050.0500000000002</v>
      </c>
    </row>
    <row r="50" spans="1:18" x14ac:dyDescent="0.3">
      <c r="A50" s="71" t="s">
        <v>224</v>
      </c>
      <c r="B50" s="85" t="s">
        <v>95</v>
      </c>
      <c r="C50" s="73" t="s">
        <v>10</v>
      </c>
      <c r="D50" s="115">
        <v>182.28989999999999</v>
      </c>
      <c r="E50" s="74">
        <v>12.45</v>
      </c>
      <c r="F50" s="75"/>
      <c r="G50" s="74">
        <v>10.11</v>
      </c>
      <c r="H50" s="24"/>
      <c r="I50" s="74">
        <v>0</v>
      </c>
      <c r="J50" s="82">
        <f t="shared" si="11"/>
        <v>10.11</v>
      </c>
      <c r="K50" s="32">
        <f t="shared" si="7"/>
        <v>2.34</v>
      </c>
      <c r="L50" s="9">
        <f t="shared" si="8"/>
        <v>2269.5100000000002</v>
      </c>
      <c r="M50" s="9">
        <f t="shared" si="12"/>
        <v>0</v>
      </c>
      <c r="N50" s="9">
        <f t="shared" si="9"/>
        <v>1842.95</v>
      </c>
      <c r="O50" s="83">
        <f t="shared" si="10"/>
        <v>426.56000000000017</v>
      </c>
    </row>
    <row r="51" spans="1:18" x14ac:dyDescent="0.3">
      <c r="A51" s="71" t="s">
        <v>225</v>
      </c>
      <c r="B51" s="85" t="s">
        <v>96</v>
      </c>
      <c r="C51" s="73" t="s">
        <v>10</v>
      </c>
      <c r="D51" s="115">
        <v>42.499899999999997</v>
      </c>
      <c r="E51" s="74">
        <v>0.43</v>
      </c>
      <c r="F51" s="75"/>
      <c r="G51" s="74">
        <v>0.43</v>
      </c>
      <c r="H51" s="24"/>
      <c r="I51" s="74"/>
      <c r="J51" s="82">
        <f t="shared" si="11"/>
        <v>0.43</v>
      </c>
      <c r="K51" s="32">
        <f t="shared" si="7"/>
        <v>0</v>
      </c>
      <c r="L51" s="9">
        <f t="shared" si="8"/>
        <v>18.27</v>
      </c>
      <c r="M51" s="9">
        <f t="shared" si="12"/>
        <v>0</v>
      </c>
      <c r="N51" s="9">
        <f t="shared" si="9"/>
        <v>18.27</v>
      </c>
      <c r="O51" s="83">
        <f t="shared" si="10"/>
        <v>0</v>
      </c>
    </row>
    <row r="52" spans="1:18" x14ac:dyDescent="0.3">
      <c r="A52" s="71"/>
      <c r="B52" s="85"/>
      <c r="C52" s="73"/>
      <c r="D52" s="74"/>
      <c r="E52" s="74"/>
      <c r="F52" s="75"/>
      <c r="G52" s="75"/>
      <c r="H52" s="84"/>
      <c r="I52" s="9"/>
      <c r="J52" s="10"/>
      <c r="K52" s="32"/>
      <c r="L52" s="11">
        <f>SUM(L28,L42,L30)</f>
        <v>142543.97999999998</v>
      </c>
      <c r="M52" s="11">
        <f t="shared" ref="M52:N52" si="14">SUM(M28,M42,M30)</f>
        <v>0</v>
      </c>
      <c r="N52" s="11">
        <f t="shared" si="14"/>
        <v>129833.53</v>
      </c>
      <c r="O52" s="64"/>
    </row>
    <row r="53" spans="1:18" x14ac:dyDescent="0.3">
      <c r="A53" s="114">
        <v>4</v>
      </c>
      <c r="B53" s="113" t="s">
        <v>108</v>
      </c>
      <c r="C53" s="66"/>
      <c r="D53" s="67"/>
      <c r="E53" s="65"/>
      <c r="F53" s="68"/>
      <c r="G53" s="68"/>
      <c r="H53" s="69"/>
      <c r="I53" s="27"/>
      <c r="J53" s="32"/>
      <c r="K53" s="44"/>
      <c r="L53" s="30"/>
      <c r="M53" s="27"/>
      <c r="N53" s="27"/>
      <c r="O53" s="56">
        <f>SUM(O54,O62,O71,O79)</f>
        <v>6338.9699999999984</v>
      </c>
    </row>
    <row r="54" spans="1:18" x14ac:dyDescent="0.3">
      <c r="A54" s="91" t="s">
        <v>16</v>
      </c>
      <c r="B54" s="92" t="s">
        <v>109</v>
      </c>
      <c r="C54" s="93"/>
      <c r="D54" s="94"/>
      <c r="E54" s="94"/>
      <c r="F54" s="95"/>
      <c r="G54" s="36"/>
      <c r="H54" s="37">
        <v>42.63</v>
      </c>
      <c r="I54" s="33"/>
      <c r="J54" s="34"/>
      <c r="K54" s="34"/>
      <c r="L54" s="35">
        <f>SUM(L55:L60)</f>
        <v>54381.37</v>
      </c>
      <c r="M54" s="35">
        <f>SUM(M55:M60)</f>
        <v>0</v>
      </c>
      <c r="N54" s="35">
        <f>SUM(N55:N60)</f>
        <v>51880.750000000007</v>
      </c>
      <c r="O54" s="35">
        <f>SUM(O55:O60)</f>
        <v>2500.62</v>
      </c>
    </row>
    <row r="55" spans="1:18" ht="52.8" x14ac:dyDescent="0.3">
      <c r="A55" s="71" t="s">
        <v>110</v>
      </c>
      <c r="B55" s="85" t="s">
        <v>129</v>
      </c>
      <c r="C55" s="73" t="s">
        <v>7</v>
      </c>
      <c r="D55" s="115">
        <v>44.53</v>
      </c>
      <c r="E55" s="74">
        <v>305.25</v>
      </c>
      <c r="F55" s="75"/>
      <c r="G55" s="74">
        <v>289.99</v>
      </c>
      <c r="H55" s="84"/>
      <c r="I55" s="74">
        <v>0</v>
      </c>
      <c r="J55" s="10">
        <f t="shared" ref="J55:J60" si="15">I55+G55</f>
        <v>289.99</v>
      </c>
      <c r="K55" s="32">
        <f t="shared" ref="K55:K60" si="16">E55-J55</f>
        <v>15.259999999999991</v>
      </c>
      <c r="L55" s="9">
        <f t="shared" ref="L55:L85" si="17">ROUND(E55*D55,2)</f>
        <v>13592.78</v>
      </c>
      <c r="M55" s="9">
        <f t="shared" ref="M55:M85" si="18">ROUND(I55*D55,2)</f>
        <v>0</v>
      </c>
      <c r="N55" s="9">
        <f t="shared" ref="N55:N85" si="19">ROUND(J55*D55,2)</f>
        <v>12913.25</v>
      </c>
      <c r="O55" s="86">
        <f t="shared" ref="O55:O60" si="20">L55-N55</f>
        <v>679.53000000000065</v>
      </c>
      <c r="Q55">
        <f>E55/80</f>
        <v>3.8156249999999998</v>
      </c>
      <c r="R55">
        <f>Q55*4</f>
        <v>15.262499999999999</v>
      </c>
    </row>
    <row r="56" spans="1:18" ht="39.6" x14ac:dyDescent="0.3">
      <c r="A56" s="71" t="s">
        <v>111</v>
      </c>
      <c r="B56" s="85" t="s">
        <v>105</v>
      </c>
      <c r="C56" s="73" t="s">
        <v>20</v>
      </c>
      <c r="D56" s="115">
        <v>23.9</v>
      </c>
      <c r="E56" s="74">
        <v>337.5</v>
      </c>
      <c r="F56" s="75"/>
      <c r="G56" s="79">
        <v>320.63</v>
      </c>
      <c r="H56" s="24">
        <v>47.99</v>
      </c>
      <c r="I56" s="74">
        <v>0</v>
      </c>
      <c r="J56" s="10">
        <f t="shared" si="15"/>
        <v>320.63</v>
      </c>
      <c r="K56" s="32">
        <f>E56-J56</f>
        <v>16.870000000000005</v>
      </c>
      <c r="L56" s="9">
        <f>ROUND(E56*D56,2)</f>
        <v>8066.25</v>
      </c>
      <c r="M56" s="9">
        <f>ROUND(I56*D56,2)</f>
        <v>0</v>
      </c>
      <c r="N56" s="9">
        <f t="shared" si="19"/>
        <v>7663.06</v>
      </c>
      <c r="O56" s="86">
        <f>L56-N56</f>
        <v>403.1899999999996</v>
      </c>
      <c r="Q56">
        <f>E56/80</f>
        <v>4.21875</v>
      </c>
      <c r="R56">
        <f>Q56*4</f>
        <v>16.875</v>
      </c>
    </row>
    <row r="57" spans="1:18" ht="39.6" x14ac:dyDescent="0.3">
      <c r="A57" s="71" t="s">
        <v>112</v>
      </c>
      <c r="B57" s="85" t="s">
        <v>107</v>
      </c>
      <c r="C57" s="73" t="s">
        <v>20</v>
      </c>
      <c r="D57" s="115">
        <v>20.41</v>
      </c>
      <c r="E57" s="74">
        <v>217</v>
      </c>
      <c r="F57" s="75"/>
      <c r="G57" s="79">
        <v>217</v>
      </c>
      <c r="H57" s="24"/>
      <c r="I57" s="74">
        <v>0</v>
      </c>
      <c r="J57" s="10">
        <f t="shared" si="15"/>
        <v>217</v>
      </c>
      <c r="K57" s="32">
        <f>E57-J57</f>
        <v>0</v>
      </c>
      <c r="L57" s="9">
        <f>ROUND(E57*D57,2)</f>
        <v>4428.97</v>
      </c>
      <c r="M57" s="9">
        <f>ROUND(I57*D57,2)</f>
        <v>0</v>
      </c>
      <c r="N57" s="9">
        <f t="shared" si="19"/>
        <v>4428.97</v>
      </c>
      <c r="O57" s="86">
        <f>L57-N57</f>
        <v>0</v>
      </c>
    </row>
    <row r="58" spans="1:18" ht="39.6" x14ac:dyDescent="0.3">
      <c r="A58" s="71" t="s">
        <v>113</v>
      </c>
      <c r="B58" s="85" t="s">
        <v>228</v>
      </c>
      <c r="C58" s="73" t="s">
        <v>20</v>
      </c>
      <c r="D58" s="115">
        <v>17.309999999999999</v>
      </c>
      <c r="E58" s="74">
        <v>879.89966000000004</v>
      </c>
      <c r="F58" s="75"/>
      <c r="G58" s="79">
        <v>835.9</v>
      </c>
      <c r="H58" s="24">
        <v>47.99</v>
      </c>
      <c r="I58" s="74">
        <v>0</v>
      </c>
      <c r="J58" s="10">
        <f t="shared" si="15"/>
        <v>835.9</v>
      </c>
      <c r="K58" s="32">
        <f t="shared" si="16"/>
        <v>43.999660000000063</v>
      </c>
      <c r="L58" s="9">
        <f t="shared" si="17"/>
        <v>15231.06</v>
      </c>
      <c r="M58" s="9">
        <f t="shared" si="18"/>
        <v>0</v>
      </c>
      <c r="N58" s="9">
        <f t="shared" si="19"/>
        <v>14469.43</v>
      </c>
      <c r="O58" s="86">
        <f t="shared" si="20"/>
        <v>761.6299999999992</v>
      </c>
      <c r="Q58">
        <f>E58/80</f>
        <v>10.998745750000001</v>
      </c>
      <c r="R58">
        <f>Q58*4</f>
        <v>43.994983000000005</v>
      </c>
    </row>
    <row r="59" spans="1:18" ht="26.4" x14ac:dyDescent="0.3">
      <c r="A59" s="71" t="s">
        <v>114</v>
      </c>
      <c r="B59" s="72" t="s">
        <v>94</v>
      </c>
      <c r="C59" s="73" t="s">
        <v>10</v>
      </c>
      <c r="D59" s="115">
        <v>448.73977000000002</v>
      </c>
      <c r="E59" s="74">
        <v>20.7</v>
      </c>
      <c r="F59" s="75"/>
      <c r="G59" s="79">
        <v>19.66</v>
      </c>
      <c r="H59" s="24">
        <v>938.58</v>
      </c>
      <c r="I59" s="74">
        <v>0</v>
      </c>
      <c r="J59" s="10">
        <f t="shared" si="15"/>
        <v>19.66</v>
      </c>
      <c r="K59" s="32">
        <f t="shared" si="16"/>
        <v>1.0399999999999991</v>
      </c>
      <c r="L59" s="9">
        <f t="shared" si="17"/>
        <v>9288.91</v>
      </c>
      <c r="M59" s="9">
        <f t="shared" si="18"/>
        <v>0</v>
      </c>
      <c r="N59" s="9">
        <f t="shared" si="19"/>
        <v>8822.2199999999993</v>
      </c>
      <c r="O59" s="86">
        <f t="shared" si="20"/>
        <v>466.69000000000051</v>
      </c>
      <c r="Q59">
        <f>E59/80</f>
        <v>0.25874999999999998</v>
      </c>
      <c r="R59">
        <f>Q59*4</f>
        <v>1.0349999999999999</v>
      </c>
    </row>
    <row r="60" spans="1:18" ht="26.4" x14ac:dyDescent="0.3">
      <c r="A60" s="71" t="s">
        <v>227</v>
      </c>
      <c r="B60" s="85" t="s">
        <v>226</v>
      </c>
      <c r="C60" s="73" t="s">
        <v>10</v>
      </c>
      <c r="D60" s="115">
        <v>182.28989999999999</v>
      </c>
      <c r="E60" s="74">
        <v>20.7</v>
      </c>
      <c r="F60" s="75"/>
      <c r="G60" s="79">
        <v>19.66</v>
      </c>
      <c r="H60" s="84"/>
      <c r="I60" s="74">
        <v>0</v>
      </c>
      <c r="J60" s="10">
        <f t="shared" si="15"/>
        <v>19.66</v>
      </c>
      <c r="K60" s="32">
        <f t="shared" si="16"/>
        <v>1.0399999999999991</v>
      </c>
      <c r="L60" s="9">
        <f t="shared" si="17"/>
        <v>3773.4</v>
      </c>
      <c r="M60" s="9">
        <f t="shared" si="18"/>
        <v>0</v>
      </c>
      <c r="N60" s="9">
        <f t="shared" si="19"/>
        <v>3583.82</v>
      </c>
      <c r="O60" s="86">
        <f t="shared" si="20"/>
        <v>189.57999999999993</v>
      </c>
    </row>
    <row r="61" spans="1:18" x14ac:dyDescent="0.3">
      <c r="A61" s="71"/>
      <c r="B61" s="85"/>
      <c r="C61" s="73"/>
      <c r="D61" s="115"/>
      <c r="E61" s="74"/>
      <c r="F61" s="75"/>
      <c r="G61" s="79"/>
      <c r="H61" s="84"/>
      <c r="I61" s="104"/>
      <c r="J61" s="10"/>
      <c r="K61" s="32"/>
      <c r="L61" s="9"/>
      <c r="M61" s="9"/>
      <c r="N61" s="9"/>
      <c r="O61" s="86"/>
    </row>
    <row r="62" spans="1:18" x14ac:dyDescent="0.3">
      <c r="A62" s="91" t="s">
        <v>17</v>
      </c>
      <c r="B62" s="92" t="s">
        <v>115</v>
      </c>
      <c r="C62" s="93"/>
      <c r="D62" s="94"/>
      <c r="E62" s="94"/>
      <c r="F62" s="95"/>
      <c r="G62" s="36"/>
      <c r="H62" s="37">
        <v>42.63</v>
      </c>
      <c r="I62" s="33"/>
      <c r="J62" s="34"/>
      <c r="K62" s="34"/>
      <c r="L62" s="35">
        <f>SUM(L63:L69)</f>
        <v>51655.62999999999</v>
      </c>
      <c r="M62" s="35">
        <f>SUM(M63:M69)</f>
        <v>0</v>
      </c>
      <c r="N62" s="35">
        <f>SUM(N63:N69)</f>
        <v>49596.139999999992</v>
      </c>
      <c r="O62" s="35">
        <f>SUM(O63:O69)</f>
        <v>2059.4899999999989</v>
      </c>
    </row>
    <row r="63" spans="1:18" ht="26.4" x14ac:dyDescent="0.3">
      <c r="A63" s="71" t="s">
        <v>116</v>
      </c>
      <c r="B63" s="85" t="s">
        <v>104</v>
      </c>
      <c r="C63" s="73" t="s">
        <v>7</v>
      </c>
      <c r="D63" s="115">
        <v>74.28998</v>
      </c>
      <c r="E63" s="74">
        <v>257.86</v>
      </c>
      <c r="F63" s="75"/>
      <c r="G63" s="79">
        <v>247.89</v>
      </c>
      <c r="H63" s="24">
        <v>938.58</v>
      </c>
      <c r="I63" s="9">
        <v>0</v>
      </c>
      <c r="J63" s="10">
        <f>SUM(G63,I63)</f>
        <v>247.89</v>
      </c>
      <c r="K63" s="32">
        <f t="shared" ref="K63:K85" si="21">E63-J63</f>
        <v>9.9700000000000273</v>
      </c>
      <c r="L63" s="9">
        <f t="shared" si="17"/>
        <v>19156.41</v>
      </c>
      <c r="M63" s="9">
        <f t="shared" si="18"/>
        <v>0</v>
      </c>
      <c r="N63" s="9">
        <f>ROUND(J63*D63,2)</f>
        <v>18415.740000000002</v>
      </c>
      <c r="O63" s="83">
        <f>L63-N63</f>
        <v>740.66999999999825</v>
      </c>
    </row>
    <row r="64" spans="1:18" ht="39.6" x14ac:dyDescent="0.3">
      <c r="A64" s="71" t="s">
        <v>117</v>
      </c>
      <c r="B64" s="85" t="s">
        <v>105</v>
      </c>
      <c r="C64" s="73" t="s">
        <v>20</v>
      </c>
      <c r="D64" s="115">
        <v>23.9</v>
      </c>
      <c r="E64" s="74">
        <v>310.39999999999998</v>
      </c>
      <c r="F64" s="75"/>
      <c r="G64" s="79">
        <v>294.64</v>
      </c>
      <c r="H64" s="24">
        <v>7.5</v>
      </c>
      <c r="I64" s="9">
        <v>0</v>
      </c>
      <c r="J64" s="10">
        <f>G64+I64</f>
        <v>294.64</v>
      </c>
      <c r="K64" s="32">
        <f t="shared" si="21"/>
        <v>15.759999999999991</v>
      </c>
      <c r="L64" s="9">
        <f t="shared" si="17"/>
        <v>7418.56</v>
      </c>
      <c r="M64" s="9">
        <f t="shared" si="18"/>
        <v>0</v>
      </c>
      <c r="N64" s="9">
        <f t="shared" ref="N64:N69" si="22">ROUND(J64*D64,2)</f>
        <v>7041.9</v>
      </c>
      <c r="O64" s="86">
        <f t="shared" ref="O64:O85" si="23">L64-N64</f>
        <v>376.66000000000076</v>
      </c>
    </row>
    <row r="65" spans="1:19" ht="39.6" x14ac:dyDescent="0.3">
      <c r="A65" s="71" t="s">
        <v>118</v>
      </c>
      <c r="B65" s="85" t="s">
        <v>106</v>
      </c>
      <c r="C65" s="73" t="s">
        <v>20</v>
      </c>
      <c r="D65" s="115">
        <v>22.55</v>
      </c>
      <c r="E65" s="74">
        <v>599.6</v>
      </c>
      <c r="F65" s="75"/>
      <c r="G65" s="79">
        <v>572.92999999999995</v>
      </c>
      <c r="H65" s="84"/>
      <c r="I65" s="9">
        <v>0</v>
      </c>
      <c r="J65" s="10">
        <f t="shared" ref="J65:J85" si="24">G65+I65</f>
        <v>572.92999999999995</v>
      </c>
      <c r="K65" s="32">
        <f t="shared" si="21"/>
        <v>26.670000000000073</v>
      </c>
      <c r="L65" s="9">
        <f t="shared" si="17"/>
        <v>13520.98</v>
      </c>
      <c r="M65" s="9">
        <f t="shared" si="18"/>
        <v>0</v>
      </c>
      <c r="N65" s="9">
        <f t="shared" si="22"/>
        <v>12919.57</v>
      </c>
      <c r="O65" s="86">
        <f t="shared" si="23"/>
        <v>601.40999999999985</v>
      </c>
    </row>
    <row r="66" spans="1:19" ht="39.6" x14ac:dyDescent="0.3">
      <c r="A66" s="71" t="s">
        <v>119</v>
      </c>
      <c r="B66" s="85" t="s">
        <v>107</v>
      </c>
      <c r="C66" s="73" t="s">
        <v>20</v>
      </c>
      <c r="D66" s="115">
        <v>20.41</v>
      </c>
      <c r="E66" s="74">
        <v>72</v>
      </c>
      <c r="F66" s="75"/>
      <c r="G66" s="79">
        <v>72</v>
      </c>
      <c r="H66" s="84"/>
      <c r="I66" s="9">
        <v>0</v>
      </c>
      <c r="J66" s="10">
        <f t="shared" si="24"/>
        <v>72</v>
      </c>
      <c r="K66" s="32">
        <f t="shared" si="21"/>
        <v>0</v>
      </c>
      <c r="L66" s="9">
        <f t="shared" si="17"/>
        <v>1469.52</v>
      </c>
      <c r="M66" s="9">
        <f t="shared" si="18"/>
        <v>0</v>
      </c>
      <c r="N66" s="9">
        <f t="shared" si="22"/>
        <v>1469.52</v>
      </c>
      <c r="O66" s="86">
        <f t="shared" si="23"/>
        <v>0</v>
      </c>
    </row>
    <row r="67" spans="1:19" ht="39.6" x14ac:dyDescent="0.3">
      <c r="A67" s="71" t="s">
        <v>120</v>
      </c>
      <c r="B67" s="85" t="s">
        <v>228</v>
      </c>
      <c r="C67" s="73" t="s">
        <v>20</v>
      </c>
      <c r="D67" s="115">
        <v>17.309899999999999</v>
      </c>
      <c r="E67" s="74">
        <v>68.900000000000006</v>
      </c>
      <c r="F67" s="75"/>
      <c r="G67" s="104">
        <v>68.900000000000006</v>
      </c>
      <c r="H67" s="24">
        <v>47.99</v>
      </c>
      <c r="I67" s="104"/>
      <c r="J67" s="10">
        <f>I67+G67</f>
        <v>68.900000000000006</v>
      </c>
      <c r="K67" s="32">
        <f t="shared" si="21"/>
        <v>0</v>
      </c>
      <c r="L67" s="9">
        <f>ROUND(E67*D67,2)</f>
        <v>1192.6500000000001</v>
      </c>
      <c r="M67" s="9">
        <f>ROUND(I67*D67,2)</f>
        <v>0</v>
      </c>
      <c r="N67" s="9">
        <f t="shared" si="22"/>
        <v>1192.6500000000001</v>
      </c>
      <c r="O67" s="86">
        <f t="shared" si="23"/>
        <v>0</v>
      </c>
    </row>
    <row r="68" spans="1:19" ht="26.4" x14ac:dyDescent="0.3">
      <c r="A68" s="71" t="s">
        <v>121</v>
      </c>
      <c r="B68" s="85" t="s">
        <v>94</v>
      </c>
      <c r="C68" s="73" t="s">
        <v>10</v>
      </c>
      <c r="D68" s="115">
        <v>448.73977000000002</v>
      </c>
      <c r="E68" s="74">
        <v>14.1</v>
      </c>
      <c r="F68" s="75"/>
      <c r="G68" s="12">
        <v>13.56</v>
      </c>
      <c r="H68" s="84"/>
      <c r="I68" s="12">
        <v>0</v>
      </c>
      <c r="J68" s="10">
        <f t="shared" si="24"/>
        <v>13.56</v>
      </c>
      <c r="K68" s="32">
        <f t="shared" si="21"/>
        <v>0.53999999999999915</v>
      </c>
      <c r="L68" s="9">
        <f t="shared" si="17"/>
        <v>6327.23</v>
      </c>
      <c r="M68" s="9">
        <f t="shared" si="18"/>
        <v>0</v>
      </c>
      <c r="N68" s="9">
        <f t="shared" si="22"/>
        <v>6084.91</v>
      </c>
      <c r="O68" s="86">
        <f t="shared" si="23"/>
        <v>242.31999999999971</v>
      </c>
      <c r="Q68">
        <f>0.14*0.25</f>
        <v>3.5000000000000003E-2</v>
      </c>
      <c r="R68">
        <v>15.8</v>
      </c>
      <c r="S68">
        <f>R68*Q68</f>
        <v>0.55300000000000005</v>
      </c>
    </row>
    <row r="69" spans="1:19" x14ac:dyDescent="0.3">
      <c r="A69" s="71" t="s">
        <v>229</v>
      </c>
      <c r="B69" s="85" t="s">
        <v>95</v>
      </c>
      <c r="C69" s="73" t="s">
        <v>10</v>
      </c>
      <c r="D69" s="115">
        <v>182.28970000000001</v>
      </c>
      <c r="E69" s="74">
        <v>14.1</v>
      </c>
      <c r="F69" s="75"/>
      <c r="G69" s="12">
        <v>13.56</v>
      </c>
      <c r="H69" s="84"/>
      <c r="I69" s="12">
        <v>0</v>
      </c>
      <c r="J69" s="10">
        <f t="shared" si="24"/>
        <v>13.56</v>
      </c>
      <c r="K69" s="32">
        <f t="shared" si="21"/>
        <v>0.53999999999999915</v>
      </c>
      <c r="L69" s="9">
        <f t="shared" si="17"/>
        <v>2570.2800000000002</v>
      </c>
      <c r="M69" s="9">
        <f t="shared" si="18"/>
        <v>0</v>
      </c>
      <c r="N69" s="9">
        <f t="shared" si="22"/>
        <v>2471.85</v>
      </c>
      <c r="O69" s="86">
        <f t="shared" si="23"/>
        <v>98.430000000000291</v>
      </c>
    </row>
    <row r="70" spans="1:19" x14ac:dyDescent="0.3">
      <c r="A70" s="71"/>
      <c r="B70" s="85"/>
      <c r="C70" s="73"/>
      <c r="D70" s="115"/>
      <c r="E70" s="74"/>
      <c r="F70" s="75"/>
      <c r="G70" s="79"/>
      <c r="H70" s="84"/>
      <c r="I70" s="12"/>
      <c r="J70" s="10"/>
      <c r="K70" s="32"/>
      <c r="L70" s="9"/>
      <c r="M70" s="9"/>
      <c r="N70" s="9"/>
      <c r="O70" s="86"/>
    </row>
    <row r="71" spans="1:19" x14ac:dyDescent="0.3">
      <c r="A71" s="91" t="s">
        <v>18</v>
      </c>
      <c r="B71" s="92" t="s">
        <v>128</v>
      </c>
      <c r="C71" s="93"/>
      <c r="D71" s="94"/>
      <c r="E71" s="94"/>
      <c r="F71" s="95"/>
      <c r="G71" s="36"/>
      <c r="H71" s="37">
        <v>42.63</v>
      </c>
      <c r="I71" s="33"/>
      <c r="J71" s="34"/>
      <c r="K71" s="34"/>
      <c r="L71" s="35">
        <f>SUM(L72:L78)</f>
        <v>8559.44</v>
      </c>
      <c r="M71" s="35">
        <f>SUM(M72:M78)</f>
        <v>482.79</v>
      </c>
      <c r="N71" s="35">
        <f>SUM(N72:N77)</f>
        <v>8559.44</v>
      </c>
      <c r="O71" s="35">
        <f>SUM(O72:O78)</f>
        <v>0</v>
      </c>
    </row>
    <row r="72" spans="1:19" ht="39.6" x14ac:dyDescent="0.3">
      <c r="A72" s="71" t="s">
        <v>123</v>
      </c>
      <c r="B72" s="85" t="s">
        <v>232</v>
      </c>
      <c r="C72" s="73" t="s">
        <v>10</v>
      </c>
      <c r="D72" s="115">
        <v>44.15</v>
      </c>
      <c r="E72" s="74">
        <v>26.73</v>
      </c>
      <c r="F72" s="75"/>
      <c r="G72" s="12">
        <v>26.73</v>
      </c>
      <c r="H72" s="84"/>
      <c r="I72" s="12"/>
      <c r="J72" s="10">
        <f t="shared" ref="J72:J77" si="25">I72+G72</f>
        <v>26.73</v>
      </c>
      <c r="K72" s="32">
        <f t="shared" si="21"/>
        <v>0</v>
      </c>
      <c r="L72" s="9">
        <f t="shared" si="17"/>
        <v>1180.1300000000001</v>
      </c>
      <c r="M72" s="9">
        <f t="shared" si="18"/>
        <v>0</v>
      </c>
      <c r="N72" s="9">
        <f t="shared" si="19"/>
        <v>1180.1300000000001</v>
      </c>
      <c r="O72" s="86">
        <f t="shared" si="23"/>
        <v>0</v>
      </c>
    </row>
    <row r="73" spans="1:19" ht="39.6" x14ac:dyDescent="0.3">
      <c r="A73" s="71" t="s">
        <v>124</v>
      </c>
      <c r="B73" s="85" t="s">
        <v>233</v>
      </c>
      <c r="C73" s="73" t="s">
        <v>20</v>
      </c>
      <c r="D73" s="115">
        <v>21.939900000000002</v>
      </c>
      <c r="E73" s="74">
        <v>37.700000000000003</v>
      </c>
      <c r="F73" s="75"/>
      <c r="G73" s="12">
        <v>37.700000000000003</v>
      </c>
      <c r="H73" s="84"/>
      <c r="I73" s="12"/>
      <c r="J73" s="10">
        <f t="shared" si="25"/>
        <v>37.700000000000003</v>
      </c>
      <c r="K73" s="32">
        <f t="shared" si="21"/>
        <v>0</v>
      </c>
      <c r="L73" s="9">
        <f t="shared" si="17"/>
        <v>827.13</v>
      </c>
      <c r="M73" s="9">
        <f t="shared" si="18"/>
        <v>0</v>
      </c>
      <c r="N73" s="9">
        <f t="shared" si="19"/>
        <v>827.13</v>
      </c>
      <c r="O73" s="86">
        <f t="shared" si="23"/>
        <v>0</v>
      </c>
    </row>
    <row r="74" spans="1:19" ht="39.6" x14ac:dyDescent="0.3">
      <c r="A74" s="71" t="s">
        <v>125</v>
      </c>
      <c r="B74" s="85" t="s">
        <v>234</v>
      </c>
      <c r="C74" s="73" t="s">
        <v>20</v>
      </c>
      <c r="D74" s="115">
        <v>21.889900000000001</v>
      </c>
      <c r="E74" s="74">
        <v>200.3</v>
      </c>
      <c r="F74" s="75"/>
      <c r="G74" s="12">
        <v>200.3</v>
      </c>
      <c r="H74" s="84"/>
      <c r="I74" s="12"/>
      <c r="J74" s="10">
        <f t="shared" si="25"/>
        <v>200.3</v>
      </c>
      <c r="K74" s="32">
        <f t="shared" si="21"/>
        <v>0</v>
      </c>
      <c r="L74" s="9">
        <f t="shared" si="17"/>
        <v>4384.55</v>
      </c>
      <c r="M74" s="9">
        <f t="shared" si="18"/>
        <v>0</v>
      </c>
      <c r="N74" s="9">
        <f t="shared" si="19"/>
        <v>4384.55</v>
      </c>
      <c r="O74" s="86">
        <f t="shared" si="23"/>
        <v>0</v>
      </c>
    </row>
    <row r="75" spans="1:19" ht="26.4" x14ac:dyDescent="0.3">
      <c r="A75" s="71" t="s">
        <v>126</v>
      </c>
      <c r="B75" s="72" t="s">
        <v>94</v>
      </c>
      <c r="C75" s="73" t="s">
        <v>10</v>
      </c>
      <c r="D75" s="115">
        <v>448.73970000000003</v>
      </c>
      <c r="E75" s="74">
        <v>2.67</v>
      </c>
      <c r="F75" s="75"/>
      <c r="G75" s="12">
        <v>2.67</v>
      </c>
      <c r="H75" s="84"/>
      <c r="I75" s="12"/>
      <c r="J75" s="10">
        <f t="shared" si="25"/>
        <v>2.67</v>
      </c>
      <c r="K75" s="32">
        <f t="shared" si="21"/>
        <v>0</v>
      </c>
      <c r="L75" s="9">
        <f t="shared" si="17"/>
        <v>1198.1300000000001</v>
      </c>
      <c r="M75" s="9">
        <f t="shared" si="18"/>
        <v>0</v>
      </c>
      <c r="N75" s="9">
        <f t="shared" si="19"/>
        <v>1198.1300000000001</v>
      </c>
      <c r="O75" s="86">
        <f t="shared" si="23"/>
        <v>0</v>
      </c>
    </row>
    <row r="76" spans="1:19" ht="26.4" x14ac:dyDescent="0.3">
      <c r="A76" s="71" t="s">
        <v>230</v>
      </c>
      <c r="B76" s="85" t="s">
        <v>226</v>
      </c>
      <c r="C76" s="73" t="s">
        <v>10</v>
      </c>
      <c r="D76" s="115">
        <v>182.28989999999999</v>
      </c>
      <c r="E76" s="74">
        <v>2.67</v>
      </c>
      <c r="F76" s="75"/>
      <c r="G76" s="12">
        <v>2.67</v>
      </c>
      <c r="H76" s="84"/>
      <c r="I76" s="12"/>
      <c r="J76" s="10">
        <f t="shared" si="25"/>
        <v>2.67</v>
      </c>
      <c r="K76" s="32">
        <f t="shared" si="21"/>
        <v>0</v>
      </c>
      <c r="L76" s="9">
        <f t="shared" si="17"/>
        <v>486.71</v>
      </c>
      <c r="M76" s="9">
        <f t="shared" si="18"/>
        <v>0</v>
      </c>
      <c r="N76" s="9">
        <f t="shared" si="19"/>
        <v>486.71</v>
      </c>
      <c r="O76" s="86">
        <f t="shared" si="23"/>
        <v>0</v>
      </c>
    </row>
    <row r="77" spans="1:19" ht="26.4" x14ac:dyDescent="0.3">
      <c r="A77" s="71" t="s">
        <v>231</v>
      </c>
      <c r="B77" s="85" t="s">
        <v>235</v>
      </c>
      <c r="C77" s="73" t="s">
        <v>7</v>
      </c>
      <c r="D77" s="115">
        <v>18.149999999999999</v>
      </c>
      <c r="E77" s="74">
        <v>26.6</v>
      </c>
      <c r="F77" s="75"/>
      <c r="G77" s="79"/>
      <c r="H77" s="84"/>
      <c r="I77" s="12">
        <v>26.6</v>
      </c>
      <c r="J77" s="10">
        <f t="shared" si="25"/>
        <v>26.6</v>
      </c>
      <c r="K77" s="32">
        <f t="shared" si="21"/>
        <v>0</v>
      </c>
      <c r="L77" s="9">
        <f t="shared" si="17"/>
        <v>482.79</v>
      </c>
      <c r="M77" s="9">
        <f t="shared" si="18"/>
        <v>482.79</v>
      </c>
      <c r="N77" s="9">
        <f t="shared" si="19"/>
        <v>482.79</v>
      </c>
      <c r="O77" s="86">
        <f t="shared" si="23"/>
        <v>0</v>
      </c>
    </row>
    <row r="78" spans="1:19" x14ac:dyDescent="0.3">
      <c r="A78" s="71"/>
      <c r="B78" s="85"/>
      <c r="C78" s="73"/>
      <c r="D78" s="115"/>
      <c r="E78" s="74"/>
      <c r="F78" s="75"/>
      <c r="G78" s="79"/>
      <c r="H78" s="84"/>
      <c r="I78" s="12"/>
      <c r="J78" s="10"/>
      <c r="K78" s="32"/>
      <c r="L78" s="9"/>
      <c r="M78" s="9"/>
      <c r="N78" s="9"/>
      <c r="O78" s="86"/>
    </row>
    <row r="79" spans="1:19" x14ac:dyDescent="0.3">
      <c r="A79" s="91" t="s">
        <v>19</v>
      </c>
      <c r="B79" s="92" t="s">
        <v>122</v>
      </c>
      <c r="C79" s="93"/>
      <c r="D79" s="94"/>
      <c r="E79" s="94"/>
      <c r="F79" s="95"/>
      <c r="G79" s="36"/>
      <c r="H79" s="37">
        <v>42.63</v>
      </c>
      <c r="I79" s="33"/>
      <c r="J79" s="34"/>
      <c r="K79" s="34"/>
      <c r="L79" s="35">
        <f>SUM(L80:L85)</f>
        <v>13216.52</v>
      </c>
      <c r="M79" s="35">
        <f>SUM(M80:M85)</f>
        <v>0</v>
      </c>
      <c r="N79" s="35">
        <f>SUM(N80:N85)</f>
        <v>11437.660000000002</v>
      </c>
      <c r="O79" s="35">
        <f>SUM(O80:O85)</f>
        <v>1778.86</v>
      </c>
    </row>
    <row r="80" spans="1:19" ht="26.4" x14ac:dyDescent="0.3">
      <c r="A80" s="71" t="s">
        <v>127</v>
      </c>
      <c r="B80" s="85" t="s">
        <v>241</v>
      </c>
      <c r="C80" s="73" t="s">
        <v>12</v>
      </c>
      <c r="D80" s="115">
        <v>49.319899999999997</v>
      </c>
      <c r="E80" s="74">
        <v>32.9</v>
      </c>
      <c r="F80" s="75"/>
      <c r="G80" s="79">
        <v>29.9</v>
      </c>
      <c r="H80" s="84"/>
      <c r="I80" s="12">
        <v>0</v>
      </c>
      <c r="J80" s="10">
        <f t="shared" si="24"/>
        <v>29.9</v>
      </c>
      <c r="K80" s="32">
        <f t="shared" si="21"/>
        <v>3</v>
      </c>
      <c r="L80" s="9">
        <f t="shared" si="17"/>
        <v>1622.62</v>
      </c>
      <c r="M80" s="9">
        <f t="shared" si="18"/>
        <v>0</v>
      </c>
      <c r="N80" s="9">
        <f t="shared" si="19"/>
        <v>1474.67</v>
      </c>
      <c r="O80" s="86">
        <f t="shared" si="23"/>
        <v>147.94999999999982</v>
      </c>
    </row>
    <row r="81" spans="1:15" ht="26.4" x14ac:dyDescent="0.3">
      <c r="A81" s="71" t="s">
        <v>236</v>
      </c>
      <c r="B81" s="85" t="s">
        <v>242</v>
      </c>
      <c r="C81" s="73" t="s">
        <v>12</v>
      </c>
      <c r="D81" s="115">
        <v>59.36</v>
      </c>
      <c r="E81" s="74">
        <v>70.59</v>
      </c>
      <c r="F81" s="75"/>
      <c r="G81" s="12">
        <v>59.43</v>
      </c>
      <c r="H81" s="84"/>
      <c r="I81" s="12">
        <v>0</v>
      </c>
      <c r="J81" s="10">
        <f t="shared" si="24"/>
        <v>59.43</v>
      </c>
      <c r="K81" s="32">
        <f t="shared" si="21"/>
        <v>11.160000000000004</v>
      </c>
      <c r="L81" s="9">
        <f t="shared" si="17"/>
        <v>4190.22</v>
      </c>
      <c r="M81" s="9">
        <f t="shared" si="18"/>
        <v>0</v>
      </c>
      <c r="N81" s="9">
        <f t="shared" si="19"/>
        <v>3527.76</v>
      </c>
      <c r="O81" s="86">
        <f t="shared" si="23"/>
        <v>662.46</v>
      </c>
    </row>
    <row r="82" spans="1:15" ht="26.4" x14ac:dyDescent="0.3">
      <c r="A82" s="71" t="s">
        <v>237</v>
      </c>
      <c r="B82" s="85" t="s">
        <v>130</v>
      </c>
      <c r="C82" s="73" t="s">
        <v>12</v>
      </c>
      <c r="D82" s="115">
        <v>50.309800000000003</v>
      </c>
      <c r="E82" s="74">
        <v>32.9</v>
      </c>
      <c r="F82" s="75"/>
      <c r="G82" s="79">
        <v>29.9</v>
      </c>
      <c r="H82" s="84"/>
      <c r="I82" s="12">
        <v>0</v>
      </c>
      <c r="J82" s="10">
        <f t="shared" si="24"/>
        <v>29.9</v>
      </c>
      <c r="K82" s="32">
        <f t="shared" si="21"/>
        <v>3</v>
      </c>
      <c r="L82" s="9">
        <f t="shared" si="17"/>
        <v>1655.19</v>
      </c>
      <c r="M82" s="9">
        <f t="shared" si="18"/>
        <v>0</v>
      </c>
      <c r="N82" s="9">
        <f t="shared" si="19"/>
        <v>1504.26</v>
      </c>
      <c r="O82" s="86">
        <f t="shared" si="23"/>
        <v>150.93000000000006</v>
      </c>
    </row>
    <row r="83" spans="1:15" ht="26.4" x14ac:dyDescent="0.3">
      <c r="A83" s="71" t="s">
        <v>238</v>
      </c>
      <c r="B83" s="85" t="s">
        <v>243</v>
      </c>
      <c r="C83" s="73" t="s">
        <v>12</v>
      </c>
      <c r="D83" s="115">
        <v>65.7</v>
      </c>
      <c r="E83" s="74">
        <v>70.59</v>
      </c>
      <c r="F83" s="75"/>
      <c r="G83" s="12">
        <v>59.43</v>
      </c>
      <c r="H83" s="84"/>
      <c r="I83" s="12">
        <v>0</v>
      </c>
      <c r="J83" s="10">
        <f t="shared" si="24"/>
        <v>59.43</v>
      </c>
      <c r="K83" s="32">
        <f t="shared" si="21"/>
        <v>11.160000000000004</v>
      </c>
      <c r="L83" s="9">
        <f t="shared" si="17"/>
        <v>4637.76</v>
      </c>
      <c r="M83" s="9">
        <f t="shared" si="18"/>
        <v>0</v>
      </c>
      <c r="N83" s="9">
        <f t="shared" si="19"/>
        <v>3904.55</v>
      </c>
      <c r="O83" s="86">
        <f t="shared" si="23"/>
        <v>733.21</v>
      </c>
    </row>
    <row r="84" spans="1:15" ht="26.4" x14ac:dyDescent="0.3">
      <c r="A84" s="71" t="s">
        <v>239</v>
      </c>
      <c r="B84" s="85" t="s">
        <v>131</v>
      </c>
      <c r="C84" s="73" t="s">
        <v>12</v>
      </c>
      <c r="D84" s="115">
        <v>36.659999999999997</v>
      </c>
      <c r="E84" s="74">
        <v>25.4</v>
      </c>
      <c r="F84" s="75"/>
      <c r="G84" s="12">
        <v>23.1</v>
      </c>
      <c r="H84" s="84"/>
      <c r="I84" s="12">
        <v>0</v>
      </c>
      <c r="J84" s="10">
        <f t="shared" si="24"/>
        <v>23.1</v>
      </c>
      <c r="K84" s="32">
        <f t="shared" si="21"/>
        <v>2.2999999999999972</v>
      </c>
      <c r="L84" s="9">
        <f t="shared" si="17"/>
        <v>931.16</v>
      </c>
      <c r="M84" s="9">
        <f t="shared" si="18"/>
        <v>0</v>
      </c>
      <c r="N84" s="9">
        <f t="shared" si="19"/>
        <v>846.85</v>
      </c>
      <c r="O84" s="86">
        <f t="shared" si="23"/>
        <v>84.309999999999945</v>
      </c>
    </row>
    <row r="85" spans="1:15" ht="26.4" x14ac:dyDescent="0.3">
      <c r="A85" s="71" t="s">
        <v>240</v>
      </c>
      <c r="B85" s="85" t="s">
        <v>132</v>
      </c>
      <c r="C85" s="73" t="s">
        <v>12</v>
      </c>
      <c r="D85" s="115">
        <v>64.827699999999993</v>
      </c>
      <c r="E85" s="74">
        <v>2.77</v>
      </c>
      <c r="F85" s="75"/>
      <c r="G85" s="79">
        <v>2.77</v>
      </c>
      <c r="H85" s="24">
        <v>47.99</v>
      </c>
      <c r="I85" s="12">
        <v>0</v>
      </c>
      <c r="J85" s="10">
        <f t="shared" si="24"/>
        <v>2.77</v>
      </c>
      <c r="K85" s="32">
        <f t="shared" si="21"/>
        <v>0</v>
      </c>
      <c r="L85" s="9">
        <f t="shared" si="17"/>
        <v>179.57</v>
      </c>
      <c r="M85" s="9">
        <f t="shared" si="18"/>
        <v>0</v>
      </c>
      <c r="N85" s="9">
        <f t="shared" si="19"/>
        <v>179.57</v>
      </c>
      <c r="O85" s="83">
        <f t="shared" si="23"/>
        <v>0</v>
      </c>
    </row>
    <row r="86" spans="1:15" x14ac:dyDescent="0.3">
      <c r="A86" s="71"/>
      <c r="B86" s="85"/>
      <c r="C86" s="73"/>
      <c r="D86" s="74"/>
      <c r="E86" s="74"/>
      <c r="F86" s="75"/>
      <c r="G86" s="23"/>
      <c r="H86" s="24"/>
      <c r="I86" s="12"/>
      <c r="J86" s="10"/>
      <c r="K86" s="32"/>
      <c r="L86" s="11">
        <f>SUM(L71,L62,L79,L54)</f>
        <v>127812.95999999999</v>
      </c>
      <c r="M86" s="11">
        <f>SUM(M71,M62,M79,M54)</f>
        <v>482.79</v>
      </c>
      <c r="N86" s="11">
        <f>SUM(N71,N62,N79,N54)</f>
        <v>121473.98999999999</v>
      </c>
      <c r="O86" s="127"/>
    </row>
    <row r="87" spans="1:15" x14ac:dyDescent="0.3">
      <c r="A87" s="114">
        <v>5</v>
      </c>
      <c r="B87" s="113" t="s">
        <v>244</v>
      </c>
      <c r="C87" s="66"/>
      <c r="D87" s="67"/>
      <c r="E87" s="65"/>
      <c r="F87" s="68"/>
      <c r="G87" s="29"/>
      <c r="H87" s="30">
        <v>938.58</v>
      </c>
      <c r="I87" s="31"/>
      <c r="J87" s="32"/>
      <c r="K87" s="44"/>
      <c r="L87" s="27"/>
      <c r="M87" s="27"/>
      <c r="N87" s="27"/>
      <c r="O87" s="56">
        <f>SUM(O88:O89)</f>
        <v>1198.8000000000011</v>
      </c>
    </row>
    <row r="88" spans="1:15" ht="26.4" x14ac:dyDescent="0.3">
      <c r="A88" s="71" t="s">
        <v>22</v>
      </c>
      <c r="B88" s="72" t="s">
        <v>245</v>
      </c>
      <c r="C88" s="73" t="s">
        <v>7</v>
      </c>
      <c r="D88" s="116">
        <v>35.86</v>
      </c>
      <c r="E88" s="78">
        <v>440.78</v>
      </c>
      <c r="F88" s="75"/>
      <c r="G88" s="78">
        <v>407.35</v>
      </c>
      <c r="H88" s="84"/>
      <c r="I88" s="78">
        <v>0</v>
      </c>
      <c r="J88" s="10">
        <f>G88+I88</f>
        <v>407.35</v>
      </c>
      <c r="K88" s="32">
        <f>E88-J88</f>
        <v>33.42999999999995</v>
      </c>
      <c r="L88" s="9">
        <f>ROUND(E88*D88,2)</f>
        <v>15806.37</v>
      </c>
      <c r="M88" s="9">
        <f>ROUND(I88*D88,2)</f>
        <v>0</v>
      </c>
      <c r="N88" s="9">
        <f>ROUND(J88*D88,2)</f>
        <v>14607.57</v>
      </c>
      <c r="O88" s="83">
        <f>L88-N88</f>
        <v>1198.8000000000011</v>
      </c>
    </row>
    <row r="89" spans="1:15" ht="39.6" x14ac:dyDescent="0.3">
      <c r="A89" s="71" t="s">
        <v>247</v>
      </c>
      <c r="B89" s="85" t="s">
        <v>246</v>
      </c>
      <c r="C89" s="73" t="s">
        <v>7</v>
      </c>
      <c r="D89" s="128">
        <v>174.6799</v>
      </c>
      <c r="E89" s="74">
        <v>26.51</v>
      </c>
      <c r="F89" s="75"/>
      <c r="G89" s="23"/>
      <c r="H89" s="24"/>
      <c r="I89" s="12">
        <v>26.51</v>
      </c>
      <c r="J89" s="10">
        <f>G89+I89</f>
        <v>26.51</v>
      </c>
      <c r="K89" s="32">
        <f>E89-J89</f>
        <v>0</v>
      </c>
      <c r="L89" s="9">
        <f>ROUND(E89*D89,2)</f>
        <v>4630.76</v>
      </c>
      <c r="M89" s="9">
        <f>ROUND(I89*D89,2)</f>
        <v>4630.76</v>
      </c>
      <c r="N89" s="9">
        <f>ROUND(J89*D89,2)</f>
        <v>4630.76</v>
      </c>
      <c r="O89" s="83">
        <f>L89-N89</f>
        <v>0</v>
      </c>
    </row>
    <row r="90" spans="1:15" x14ac:dyDescent="0.3">
      <c r="A90" s="71"/>
      <c r="B90" s="85"/>
      <c r="C90" s="73"/>
      <c r="D90" s="74"/>
      <c r="E90" s="74"/>
      <c r="F90" s="75"/>
      <c r="G90" s="23"/>
      <c r="H90" s="24"/>
      <c r="I90" s="12"/>
      <c r="J90" s="10"/>
      <c r="K90" s="32"/>
      <c r="L90" s="11">
        <f>SUM(L88:L89)</f>
        <v>20437.13</v>
      </c>
      <c r="M90" s="11">
        <f>SUM(M88:M89)</f>
        <v>4630.76</v>
      </c>
      <c r="N90" s="11">
        <f>SUM(N88:N89)</f>
        <v>19238.330000000002</v>
      </c>
      <c r="O90" s="127"/>
    </row>
    <row r="91" spans="1:15" x14ac:dyDescent="0.3">
      <c r="A91" s="114" t="s">
        <v>248</v>
      </c>
      <c r="B91" s="113" t="s">
        <v>21</v>
      </c>
      <c r="C91" s="66"/>
      <c r="D91" s="67"/>
      <c r="E91" s="65"/>
      <c r="F91" s="68"/>
      <c r="G91" s="29"/>
      <c r="H91" s="30">
        <v>938.58</v>
      </c>
      <c r="I91" s="31"/>
      <c r="J91" s="32"/>
      <c r="K91" s="44"/>
      <c r="L91" s="27"/>
      <c r="M91" s="27"/>
      <c r="N91" s="27"/>
      <c r="O91" s="56">
        <f>O92</f>
        <v>5357.4799999999959</v>
      </c>
    </row>
    <row r="92" spans="1:15" ht="52.8" x14ac:dyDescent="0.3">
      <c r="A92" s="71" t="s">
        <v>23</v>
      </c>
      <c r="B92" s="72" t="s">
        <v>133</v>
      </c>
      <c r="C92" s="73" t="s">
        <v>7</v>
      </c>
      <c r="D92" s="116">
        <v>72.329989999999995</v>
      </c>
      <c r="E92" s="78">
        <v>749.12</v>
      </c>
      <c r="F92" s="75"/>
      <c r="G92" s="12">
        <v>675.05</v>
      </c>
      <c r="H92" s="84"/>
      <c r="I92" s="12">
        <v>0</v>
      </c>
      <c r="J92" s="10">
        <f>G92+I92</f>
        <v>675.05</v>
      </c>
      <c r="K92" s="32">
        <f>E92-J92</f>
        <v>74.07000000000005</v>
      </c>
      <c r="L92" s="9">
        <f>ROUND(E92*D92,2)</f>
        <v>54183.839999999997</v>
      </c>
      <c r="M92" s="9">
        <f>ROUND(I92*D92,2)</f>
        <v>0</v>
      </c>
      <c r="N92" s="9">
        <f>ROUND(J92*D92,2)</f>
        <v>48826.36</v>
      </c>
      <c r="O92" s="83">
        <f>L92-N92</f>
        <v>5357.4799999999959</v>
      </c>
    </row>
    <row r="93" spans="1:15" x14ac:dyDescent="0.3">
      <c r="A93" s="71"/>
      <c r="B93" s="72"/>
      <c r="C93" s="73"/>
      <c r="D93" s="116"/>
      <c r="E93" s="78"/>
      <c r="F93" s="75"/>
      <c r="G93" s="79"/>
      <c r="H93" s="84"/>
      <c r="I93" s="12"/>
      <c r="J93" s="10"/>
      <c r="K93" s="32"/>
      <c r="L93" s="11">
        <f>SUM(L92)</f>
        <v>54183.839999999997</v>
      </c>
      <c r="M93" s="11">
        <f t="shared" ref="M93:N93" si="26">SUM(M92)</f>
        <v>0</v>
      </c>
      <c r="N93" s="11">
        <f t="shared" si="26"/>
        <v>48826.36</v>
      </c>
      <c r="O93" s="83"/>
    </row>
    <row r="94" spans="1:15" x14ac:dyDescent="0.3">
      <c r="A94" s="114" t="s">
        <v>257</v>
      </c>
      <c r="B94" s="113" t="s">
        <v>249</v>
      </c>
      <c r="C94" s="66"/>
      <c r="D94" s="67"/>
      <c r="E94" s="65"/>
      <c r="F94" s="68"/>
      <c r="G94" s="29"/>
      <c r="H94" s="69"/>
      <c r="I94" s="31"/>
      <c r="J94" s="32"/>
      <c r="K94" s="44"/>
      <c r="L94" s="27"/>
      <c r="M94" s="31"/>
      <c r="N94" s="68"/>
      <c r="O94" s="110">
        <f>SUM(O95,O102,O107,O110)</f>
        <v>62496.53</v>
      </c>
    </row>
    <row r="95" spans="1:15" x14ac:dyDescent="0.3">
      <c r="A95" s="91" t="s">
        <v>25</v>
      </c>
      <c r="B95" s="92" t="s">
        <v>250</v>
      </c>
      <c r="C95" s="93"/>
      <c r="D95" s="94"/>
      <c r="E95" s="94"/>
      <c r="F95" s="95"/>
      <c r="G95" s="36"/>
      <c r="H95" s="37">
        <v>42.63</v>
      </c>
      <c r="I95" s="33"/>
      <c r="J95" s="34"/>
      <c r="K95" s="34"/>
      <c r="L95" s="35">
        <f>SUM(L96:L100)</f>
        <v>24586.83</v>
      </c>
      <c r="M95" s="35">
        <f>SUM(M96:M100)</f>
        <v>0</v>
      </c>
      <c r="N95" s="35">
        <f>SUM(N96:N100)</f>
        <v>0</v>
      </c>
      <c r="O95" s="35">
        <f>SUM(O96:O100)</f>
        <v>24586.83</v>
      </c>
    </row>
    <row r="96" spans="1:15" ht="52.8" x14ac:dyDescent="0.3">
      <c r="A96" s="71" t="s">
        <v>259</v>
      </c>
      <c r="B96" s="72" t="s">
        <v>251</v>
      </c>
      <c r="C96" s="73" t="s">
        <v>85</v>
      </c>
      <c r="D96" s="116">
        <v>757.74</v>
      </c>
      <c r="E96" s="78">
        <v>9</v>
      </c>
      <c r="F96" s="75"/>
      <c r="G96" s="75"/>
      <c r="H96" s="84"/>
      <c r="I96" s="12"/>
      <c r="J96" s="10">
        <f>G96+I96</f>
        <v>0</v>
      </c>
      <c r="K96" s="32">
        <f t="shared" ref="K96:K105" si="27">E96-J96</f>
        <v>9</v>
      </c>
      <c r="L96" s="9">
        <f t="shared" ref="L96:L105" si="28">ROUND(E96*D96,2)</f>
        <v>6819.66</v>
      </c>
      <c r="M96" s="9">
        <f t="shared" ref="M96:M105" si="29">ROUND(I96*D96,2)</f>
        <v>0</v>
      </c>
      <c r="N96" s="9">
        <f t="shared" ref="N96:N105" si="30">ROUND(J96*D96,2)</f>
        <v>0</v>
      </c>
      <c r="O96" s="83">
        <f t="shared" ref="O96:O105" si="31">L96-N96</f>
        <v>6819.66</v>
      </c>
    </row>
    <row r="97" spans="1:15" ht="52.8" x14ac:dyDescent="0.3">
      <c r="A97" s="71" t="s">
        <v>258</v>
      </c>
      <c r="B97" s="72" t="s">
        <v>252</v>
      </c>
      <c r="C97" s="73" t="s">
        <v>85</v>
      </c>
      <c r="D97" s="116">
        <v>871.11</v>
      </c>
      <c r="E97" s="78">
        <v>10</v>
      </c>
      <c r="F97" s="75"/>
      <c r="G97" s="75"/>
      <c r="H97" s="84"/>
      <c r="I97" s="12"/>
      <c r="J97" s="10">
        <f>G97+I97</f>
        <v>0</v>
      </c>
      <c r="K97" s="32">
        <f t="shared" si="27"/>
        <v>10</v>
      </c>
      <c r="L97" s="9">
        <f t="shared" si="28"/>
        <v>8711.1</v>
      </c>
      <c r="M97" s="9">
        <f t="shared" si="29"/>
        <v>0</v>
      </c>
      <c r="N97" s="9">
        <f t="shared" si="30"/>
        <v>0</v>
      </c>
      <c r="O97" s="83">
        <f t="shared" si="31"/>
        <v>8711.1</v>
      </c>
    </row>
    <row r="98" spans="1:15" ht="26.4" x14ac:dyDescent="0.3">
      <c r="A98" s="71" t="s">
        <v>260</v>
      </c>
      <c r="B98" s="72" t="s">
        <v>253</v>
      </c>
      <c r="C98" s="124" t="s">
        <v>7</v>
      </c>
      <c r="D98" s="116">
        <v>656.22</v>
      </c>
      <c r="E98" s="78">
        <v>3</v>
      </c>
      <c r="F98" s="75"/>
      <c r="G98" s="75"/>
      <c r="H98" s="84"/>
      <c r="I98" s="12"/>
      <c r="J98" s="10">
        <f>G98+I98</f>
        <v>0</v>
      </c>
      <c r="K98" s="32">
        <f t="shared" si="27"/>
        <v>3</v>
      </c>
      <c r="L98" s="9">
        <f t="shared" si="28"/>
        <v>1968.66</v>
      </c>
      <c r="M98" s="9">
        <f t="shared" si="29"/>
        <v>0</v>
      </c>
      <c r="N98" s="9">
        <f t="shared" si="30"/>
        <v>0</v>
      </c>
      <c r="O98" s="83">
        <f t="shared" si="31"/>
        <v>1968.66</v>
      </c>
    </row>
    <row r="99" spans="1:15" x14ac:dyDescent="0.3">
      <c r="A99" s="71" t="s">
        <v>261</v>
      </c>
      <c r="B99" s="87" t="s">
        <v>254</v>
      </c>
      <c r="C99" s="124" t="s">
        <v>7</v>
      </c>
      <c r="D99" s="116">
        <v>951.74</v>
      </c>
      <c r="E99" s="88">
        <v>3.99</v>
      </c>
      <c r="F99" s="75"/>
      <c r="G99" s="23"/>
      <c r="H99" s="24">
        <v>93.08</v>
      </c>
      <c r="I99" s="12"/>
      <c r="J99" s="10">
        <f>G99+I99</f>
        <v>0</v>
      </c>
      <c r="K99" s="32">
        <f t="shared" si="27"/>
        <v>3.99</v>
      </c>
      <c r="L99" s="9">
        <f t="shared" si="28"/>
        <v>3797.44</v>
      </c>
      <c r="M99" s="9">
        <f t="shared" si="29"/>
        <v>0</v>
      </c>
      <c r="N99" s="9">
        <f t="shared" si="30"/>
        <v>0</v>
      </c>
      <c r="O99" s="83">
        <f t="shared" si="31"/>
        <v>3797.44</v>
      </c>
    </row>
    <row r="100" spans="1:15" ht="26.4" x14ac:dyDescent="0.3">
      <c r="A100" s="71" t="s">
        <v>262</v>
      </c>
      <c r="B100" s="87" t="s">
        <v>255</v>
      </c>
      <c r="C100" s="124" t="s">
        <v>7</v>
      </c>
      <c r="D100" s="116">
        <v>489.57889999999998</v>
      </c>
      <c r="E100" s="88">
        <v>6.72</v>
      </c>
      <c r="F100" s="75"/>
      <c r="G100" s="23"/>
      <c r="H100" s="24"/>
      <c r="I100" s="12"/>
      <c r="J100" s="10">
        <f>G100+I100</f>
        <v>0</v>
      </c>
      <c r="K100" s="32">
        <f t="shared" si="27"/>
        <v>6.72</v>
      </c>
      <c r="L100" s="9">
        <f t="shared" si="28"/>
        <v>3289.97</v>
      </c>
      <c r="M100" s="9">
        <f t="shared" si="29"/>
        <v>0</v>
      </c>
      <c r="N100" s="9">
        <f t="shared" si="30"/>
        <v>0</v>
      </c>
      <c r="O100" s="83">
        <f t="shared" si="31"/>
        <v>3289.97</v>
      </c>
    </row>
    <row r="101" spans="1:15" x14ac:dyDescent="0.3">
      <c r="A101" s="71"/>
      <c r="B101" s="87"/>
      <c r="C101" s="124"/>
      <c r="D101" s="116"/>
      <c r="E101" s="88"/>
      <c r="F101" s="75"/>
      <c r="G101" s="23"/>
      <c r="H101" s="24"/>
      <c r="I101" s="12"/>
      <c r="J101" s="10"/>
      <c r="K101" s="32"/>
      <c r="L101" s="9"/>
      <c r="M101" s="9"/>
      <c r="N101" s="9"/>
      <c r="O101" s="83"/>
    </row>
    <row r="102" spans="1:15" x14ac:dyDescent="0.3">
      <c r="A102" s="91" t="s">
        <v>26</v>
      </c>
      <c r="B102" s="92" t="s">
        <v>256</v>
      </c>
      <c r="C102" s="93"/>
      <c r="D102" s="94"/>
      <c r="E102" s="94"/>
      <c r="F102" s="95"/>
      <c r="G102" s="36"/>
      <c r="H102" s="37">
        <v>42.63</v>
      </c>
      <c r="I102" s="33"/>
      <c r="J102" s="34"/>
      <c r="K102" s="34"/>
      <c r="L102" s="35">
        <f>SUM(L103:L105)</f>
        <v>34052.89</v>
      </c>
      <c r="M102" s="35">
        <f>SUM(M103:M105)</f>
        <v>0</v>
      </c>
      <c r="N102" s="35">
        <f>SUM(N103:N105)</f>
        <v>0</v>
      </c>
      <c r="O102" s="35">
        <f>SUM(O103:O105)</f>
        <v>34052.89</v>
      </c>
    </row>
    <row r="103" spans="1:15" ht="39.6" x14ac:dyDescent="0.3">
      <c r="A103" s="71" t="s">
        <v>263</v>
      </c>
      <c r="B103" s="87" t="s">
        <v>275</v>
      </c>
      <c r="C103" s="124" t="s">
        <v>7</v>
      </c>
      <c r="D103" s="116">
        <v>1013.7899</v>
      </c>
      <c r="E103" s="88">
        <v>31.5</v>
      </c>
      <c r="F103" s="75"/>
      <c r="G103" s="23"/>
      <c r="H103" s="24"/>
      <c r="I103" s="12"/>
      <c r="J103" s="10">
        <f>G103+I103</f>
        <v>0</v>
      </c>
      <c r="K103" s="32">
        <f t="shared" si="27"/>
        <v>31.5</v>
      </c>
      <c r="L103" s="9">
        <f t="shared" si="28"/>
        <v>31934.38</v>
      </c>
      <c r="M103" s="9">
        <f t="shared" si="29"/>
        <v>0</v>
      </c>
      <c r="N103" s="9">
        <f t="shared" si="30"/>
        <v>0</v>
      </c>
      <c r="O103" s="83">
        <f t="shared" si="31"/>
        <v>31934.38</v>
      </c>
    </row>
    <row r="104" spans="1:15" ht="39.6" x14ac:dyDescent="0.3">
      <c r="A104" s="71" t="s">
        <v>264</v>
      </c>
      <c r="B104" s="87" t="s">
        <v>139</v>
      </c>
      <c r="C104" s="124" t="s">
        <v>7</v>
      </c>
      <c r="D104" s="116">
        <v>692.24</v>
      </c>
      <c r="E104" s="89">
        <v>2.1</v>
      </c>
      <c r="F104" s="75"/>
      <c r="G104" s="23"/>
      <c r="H104" s="24"/>
      <c r="I104" s="12"/>
      <c r="J104" s="10">
        <f>G104+I104</f>
        <v>0</v>
      </c>
      <c r="K104" s="32">
        <f t="shared" si="27"/>
        <v>2.1</v>
      </c>
      <c r="L104" s="9">
        <f t="shared" si="28"/>
        <v>1453.7</v>
      </c>
      <c r="M104" s="9">
        <f t="shared" si="29"/>
        <v>0</v>
      </c>
      <c r="N104" s="9">
        <f t="shared" si="30"/>
        <v>0</v>
      </c>
      <c r="O104" s="83">
        <f t="shared" si="31"/>
        <v>1453.7</v>
      </c>
    </row>
    <row r="105" spans="1:15" ht="52.8" x14ac:dyDescent="0.3">
      <c r="A105" s="71" t="s">
        <v>265</v>
      </c>
      <c r="B105" s="87" t="s">
        <v>138</v>
      </c>
      <c r="C105" s="124" t="s">
        <v>7</v>
      </c>
      <c r="D105" s="116">
        <v>664.81</v>
      </c>
      <c r="E105" s="89">
        <v>1</v>
      </c>
      <c r="F105" s="75"/>
      <c r="G105" s="23"/>
      <c r="H105" s="24"/>
      <c r="I105" s="12"/>
      <c r="J105" s="10">
        <f>G105+I105</f>
        <v>0</v>
      </c>
      <c r="K105" s="32">
        <f t="shared" si="27"/>
        <v>1</v>
      </c>
      <c r="L105" s="9">
        <f t="shared" si="28"/>
        <v>664.81</v>
      </c>
      <c r="M105" s="9">
        <f t="shared" si="29"/>
        <v>0</v>
      </c>
      <c r="N105" s="9">
        <f t="shared" si="30"/>
        <v>0</v>
      </c>
      <c r="O105" s="83">
        <f t="shared" si="31"/>
        <v>664.81</v>
      </c>
    </row>
    <row r="106" spans="1:15" x14ac:dyDescent="0.3">
      <c r="A106" s="71"/>
      <c r="B106" s="87"/>
      <c r="C106" s="124"/>
      <c r="D106" s="74"/>
      <c r="E106" s="89"/>
      <c r="F106" s="75"/>
      <c r="G106" s="23"/>
      <c r="H106" s="24"/>
      <c r="I106" s="12"/>
      <c r="J106" s="10"/>
      <c r="K106" s="32"/>
      <c r="L106" s="11"/>
      <c r="M106" s="11"/>
      <c r="N106" s="11"/>
      <c r="O106" s="64"/>
    </row>
    <row r="107" spans="1:15" x14ac:dyDescent="0.3">
      <c r="A107" s="91" t="s">
        <v>27</v>
      </c>
      <c r="B107" s="92" t="s">
        <v>266</v>
      </c>
      <c r="C107" s="93"/>
      <c r="D107" s="94"/>
      <c r="E107" s="94"/>
      <c r="F107" s="95"/>
      <c r="G107" s="36"/>
      <c r="H107" s="37">
        <v>42.63</v>
      </c>
      <c r="I107" s="33"/>
      <c r="J107" s="34"/>
      <c r="K107" s="34"/>
      <c r="L107" s="35">
        <f>SUM(L108)</f>
        <v>6769.41</v>
      </c>
      <c r="M107" s="35">
        <f>SUM(M108)</f>
        <v>699.99</v>
      </c>
      <c r="N107" s="35">
        <f>SUM(N108)</f>
        <v>6069.42</v>
      </c>
      <c r="O107" s="35">
        <f>SUM(O108)</f>
        <v>699.98999999999978</v>
      </c>
    </row>
    <row r="108" spans="1:15" ht="39.6" x14ac:dyDescent="0.3">
      <c r="A108" s="71" t="s">
        <v>276</v>
      </c>
      <c r="B108" s="87" t="s">
        <v>277</v>
      </c>
      <c r="C108" s="126" t="s">
        <v>7</v>
      </c>
      <c r="D108" s="116">
        <v>192.04</v>
      </c>
      <c r="E108" s="89">
        <v>35.25</v>
      </c>
      <c r="F108" s="75"/>
      <c r="G108" s="12">
        <v>27.96</v>
      </c>
      <c r="H108" s="24"/>
      <c r="I108" s="12">
        <f>7.29/2</f>
        <v>3.645</v>
      </c>
      <c r="J108" s="10">
        <f>G108+I108</f>
        <v>31.605</v>
      </c>
      <c r="K108" s="32">
        <f t="shared" ref="K108" si="32">E108-J108</f>
        <v>3.6449999999999996</v>
      </c>
      <c r="L108" s="9">
        <f t="shared" ref="L108" si="33">ROUND(E108*D108,2)</f>
        <v>6769.41</v>
      </c>
      <c r="M108" s="9">
        <f t="shared" ref="M108" si="34">ROUND(I108*D108,2)</f>
        <v>699.99</v>
      </c>
      <c r="N108" s="9">
        <f>ROUND(J108*D108,2)</f>
        <v>6069.42</v>
      </c>
      <c r="O108" s="83">
        <f t="shared" ref="O108" si="35">L108-N108</f>
        <v>699.98999999999978</v>
      </c>
    </row>
    <row r="109" spans="1:15" x14ac:dyDescent="0.3">
      <c r="A109" s="71"/>
      <c r="B109" s="87"/>
      <c r="C109" s="124"/>
      <c r="D109" s="74"/>
      <c r="E109" s="89"/>
      <c r="F109" s="75"/>
      <c r="G109" s="23"/>
      <c r="H109" s="24"/>
      <c r="I109" s="12"/>
      <c r="J109" s="10"/>
      <c r="K109" s="32"/>
      <c r="L109" s="11"/>
      <c r="M109" s="11"/>
      <c r="N109" s="11"/>
      <c r="O109" s="64"/>
    </row>
    <row r="110" spans="1:15" x14ac:dyDescent="0.3">
      <c r="A110" s="91" t="s">
        <v>28</v>
      </c>
      <c r="B110" s="92" t="s">
        <v>267</v>
      </c>
      <c r="C110" s="93"/>
      <c r="D110" s="94"/>
      <c r="E110" s="94"/>
      <c r="F110" s="95"/>
      <c r="G110" s="36"/>
      <c r="H110" s="37">
        <v>42.63</v>
      </c>
      <c r="I110" s="33"/>
      <c r="J110" s="34"/>
      <c r="K110" s="34"/>
      <c r="L110" s="35">
        <f>SUM(L111:L117)</f>
        <v>9193.7899999999991</v>
      </c>
      <c r="M110" s="35">
        <f t="shared" ref="M110:O110" si="36">SUM(M111:M117)</f>
        <v>6036.97</v>
      </c>
      <c r="N110" s="35">
        <f t="shared" si="36"/>
        <v>6036.97</v>
      </c>
      <c r="O110" s="35">
        <f t="shared" si="36"/>
        <v>3156.8199999999997</v>
      </c>
    </row>
    <row r="111" spans="1:15" ht="26.4" x14ac:dyDescent="0.3">
      <c r="A111" s="71" t="s">
        <v>268</v>
      </c>
      <c r="B111" s="87" t="s">
        <v>278</v>
      </c>
      <c r="C111" s="126" t="s">
        <v>7</v>
      </c>
      <c r="D111" s="116">
        <v>214.68979999999999</v>
      </c>
      <c r="E111" s="74">
        <v>33.549999999999997</v>
      </c>
      <c r="F111" s="75"/>
      <c r="G111" s="23"/>
      <c r="H111" s="24"/>
      <c r="I111" s="12">
        <v>25.16</v>
      </c>
      <c r="J111" s="10">
        <f>G111+I111</f>
        <v>25.16</v>
      </c>
      <c r="K111" s="32">
        <f t="shared" ref="K111:K117" si="37">E111-J111</f>
        <v>8.389999999999997</v>
      </c>
      <c r="L111" s="9">
        <f t="shared" ref="L111:L117" si="38">ROUND(E111*D111,2)</f>
        <v>7202.84</v>
      </c>
      <c r="M111" s="9">
        <f t="shared" ref="M111:M117" si="39">ROUND(I111*D111,2)</f>
        <v>5401.6</v>
      </c>
      <c r="N111" s="9">
        <f t="shared" ref="N111:N117" si="40">ROUND(J111*D111,2)</f>
        <v>5401.6</v>
      </c>
      <c r="O111" s="83">
        <f t="shared" ref="O111:O117" si="41">L111-N111</f>
        <v>1801.2399999999998</v>
      </c>
    </row>
    <row r="112" spans="1:15" ht="39.6" x14ac:dyDescent="0.3">
      <c r="A112" s="71" t="s">
        <v>269</v>
      </c>
      <c r="B112" s="87" t="s">
        <v>279</v>
      </c>
      <c r="C112" s="124" t="s">
        <v>10</v>
      </c>
      <c r="D112" s="116">
        <v>453.04</v>
      </c>
      <c r="E112" s="74">
        <v>1.04</v>
      </c>
      <c r="F112" s="75"/>
      <c r="G112" s="23"/>
      <c r="H112" s="24"/>
      <c r="I112" s="12">
        <v>0.78</v>
      </c>
      <c r="J112" s="10">
        <f t="shared" ref="J112:J117" si="42">G112+I112</f>
        <v>0.78</v>
      </c>
      <c r="K112" s="32">
        <f t="shared" si="37"/>
        <v>0.26</v>
      </c>
      <c r="L112" s="9">
        <f t="shared" si="38"/>
        <v>471.16</v>
      </c>
      <c r="M112" s="9">
        <f t="shared" si="39"/>
        <v>353.37</v>
      </c>
      <c r="N112" s="9">
        <f t="shared" si="40"/>
        <v>353.37</v>
      </c>
      <c r="O112" s="83">
        <f t="shared" si="41"/>
        <v>117.79000000000002</v>
      </c>
    </row>
    <row r="113" spans="1:15" ht="26.4" x14ac:dyDescent="0.3">
      <c r="A113" s="71" t="s">
        <v>270</v>
      </c>
      <c r="B113" s="87" t="s">
        <v>226</v>
      </c>
      <c r="C113" s="126" t="s">
        <v>10</v>
      </c>
      <c r="D113" s="116">
        <v>182.29</v>
      </c>
      <c r="E113" s="74">
        <v>1.04</v>
      </c>
      <c r="F113" s="75"/>
      <c r="G113" s="23"/>
      <c r="H113" s="24"/>
      <c r="I113" s="12">
        <v>0.78</v>
      </c>
      <c r="J113" s="10">
        <f t="shared" si="42"/>
        <v>0.78</v>
      </c>
      <c r="K113" s="32">
        <f t="shared" si="37"/>
        <v>0.26</v>
      </c>
      <c r="L113" s="9">
        <f t="shared" si="38"/>
        <v>189.58</v>
      </c>
      <c r="M113" s="9">
        <f t="shared" si="39"/>
        <v>142.19</v>
      </c>
      <c r="N113" s="9">
        <f t="shared" si="40"/>
        <v>142.19</v>
      </c>
      <c r="O113" s="83">
        <f t="shared" si="41"/>
        <v>47.390000000000015</v>
      </c>
    </row>
    <row r="114" spans="1:15" ht="26.4" x14ac:dyDescent="0.3">
      <c r="A114" s="71" t="s">
        <v>271</v>
      </c>
      <c r="B114" s="87" t="s">
        <v>280</v>
      </c>
      <c r="C114" s="124" t="s">
        <v>20</v>
      </c>
      <c r="D114" s="116">
        <v>17.72</v>
      </c>
      <c r="E114" s="74">
        <v>10.52</v>
      </c>
      <c r="F114" s="75"/>
      <c r="G114" s="23"/>
      <c r="H114" s="24"/>
      <c r="I114" s="12">
        <v>7.89</v>
      </c>
      <c r="J114" s="10">
        <f t="shared" si="42"/>
        <v>7.89</v>
      </c>
      <c r="K114" s="32">
        <f t="shared" si="37"/>
        <v>2.63</v>
      </c>
      <c r="L114" s="9">
        <f t="shared" si="38"/>
        <v>186.41</v>
      </c>
      <c r="M114" s="9">
        <f t="shared" si="39"/>
        <v>139.81</v>
      </c>
      <c r="N114" s="9">
        <f t="shared" si="40"/>
        <v>139.81</v>
      </c>
      <c r="O114" s="83">
        <f t="shared" si="41"/>
        <v>46.599999999999994</v>
      </c>
    </row>
    <row r="115" spans="1:15" ht="26.4" x14ac:dyDescent="0.3">
      <c r="A115" s="71" t="s">
        <v>272</v>
      </c>
      <c r="B115" s="72" t="s">
        <v>145</v>
      </c>
      <c r="C115" s="126" t="s">
        <v>7</v>
      </c>
      <c r="D115" s="116">
        <v>2.66</v>
      </c>
      <c r="E115" s="74">
        <v>47.52</v>
      </c>
      <c r="F115" s="75"/>
      <c r="G115" s="23"/>
      <c r="H115" s="84"/>
      <c r="I115" s="12"/>
      <c r="J115" s="10">
        <f t="shared" si="42"/>
        <v>0</v>
      </c>
      <c r="K115" s="32">
        <f t="shared" si="37"/>
        <v>47.52</v>
      </c>
      <c r="L115" s="9">
        <f t="shared" si="38"/>
        <v>126.4</v>
      </c>
      <c r="M115" s="9">
        <f t="shared" si="39"/>
        <v>0</v>
      </c>
      <c r="N115" s="9">
        <f t="shared" si="40"/>
        <v>0</v>
      </c>
      <c r="O115" s="83">
        <f t="shared" si="41"/>
        <v>126.4</v>
      </c>
    </row>
    <row r="116" spans="1:15" ht="26.4" x14ac:dyDescent="0.3">
      <c r="A116" s="71" t="s">
        <v>273</v>
      </c>
      <c r="B116" s="72" t="s">
        <v>281</v>
      </c>
      <c r="C116" s="126" t="s">
        <v>7</v>
      </c>
      <c r="D116" s="116">
        <v>9.14</v>
      </c>
      <c r="E116" s="74">
        <v>47.52</v>
      </c>
      <c r="F116" s="75"/>
      <c r="G116" s="23"/>
      <c r="H116" s="84"/>
      <c r="I116" s="12"/>
      <c r="J116" s="10">
        <f t="shared" si="42"/>
        <v>0</v>
      </c>
      <c r="K116" s="32">
        <f t="shared" si="37"/>
        <v>47.52</v>
      </c>
      <c r="L116" s="9">
        <f t="shared" si="38"/>
        <v>434.33</v>
      </c>
      <c r="M116" s="9">
        <f t="shared" si="39"/>
        <v>0</v>
      </c>
      <c r="N116" s="9">
        <f t="shared" si="40"/>
        <v>0</v>
      </c>
      <c r="O116" s="83">
        <f t="shared" si="41"/>
        <v>434.33</v>
      </c>
    </row>
    <row r="117" spans="1:15" ht="26.4" x14ac:dyDescent="0.3">
      <c r="A117" s="71" t="s">
        <v>274</v>
      </c>
      <c r="B117" s="72" t="s">
        <v>282</v>
      </c>
      <c r="C117" s="126" t="s">
        <v>7</v>
      </c>
      <c r="D117" s="116">
        <v>12.27</v>
      </c>
      <c r="E117" s="74">
        <v>47.52</v>
      </c>
      <c r="F117" s="75"/>
      <c r="G117" s="23"/>
      <c r="H117" s="84"/>
      <c r="I117" s="12"/>
      <c r="J117" s="10">
        <f t="shared" si="42"/>
        <v>0</v>
      </c>
      <c r="K117" s="32">
        <f t="shared" si="37"/>
        <v>47.52</v>
      </c>
      <c r="L117" s="9">
        <f t="shared" si="38"/>
        <v>583.07000000000005</v>
      </c>
      <c r="M117" s="9">
        <f t="shared" si="39"/>
        <v>0</v>
      </c>
      <c r="N117" s="9">
        <f t="shared" si="40"/>
        <v>0</v>
      </c>
      <c r="O117" s="83">
        <f t="shared" si="41"/>
        <v>583.07000000000005</v>
      </c>
    </row>
    <row r="118" spans="1:15" x14ac:dyDescent="0.3">
      <c r="A118" s="71"/>
      <c r="B118" s="72"/>
      <c r="C118" s="73"/>
      <c r="D118" s="74"/>
      <c r="E118" s="74"/>
      <c r="F118" s="75"/>
      <c r="G118" s="23"/>
      <c r="H118" s="84"/>
      <c r="I118" s="12"/>
      <c r="J118" s="10"/>
      <c r="K118" s="32"/>
      <c r="L118" s="11">
        <f>SUM(L95,L102,L107,L110)</f>
        <v>74602.92</v>
      </c>
      <c r="M118" s="11">
        <f t="shared" ref="M118:N118" si="43">SUM(M95,M102,M107,M110)</f>
        <v>6736.96</v>
      </c>
      <c r="N118" s="11">
        <f t="shared" si="43"/>
        <v>12106.39</v>
      </c>
      <c r="O118" s="64"/>
    </row>
    <row r="119" spans="1:15" x14ac:dyDescent="0.3">
      <c r="A119" s="114" t="s">
        <v>137</v>
      </c>
      <c r="B119" s="113" t="s">
        <v>13</v>
      </c>
      <c r="C119" s="66"/>
      <c r="D119" s="67"/>
      <c r="E119" s="65"/>
      <c r="F119" s="68"/>
      <c r="G119" s="29"/>
      <c r="H119" s="30">
        <v>85.18</v>
      </c>
      <c r="I119" s="31"/>
      <c r="J119" s="32"/>
      <c r="K119" s="44"/>
      <c r="L119" s="27"/>
      <c r="M119" s="27"/>
      <c r="N119" s="27"/>
      <c r="O119" s="56">
        <f>SUM(O120:O128)</f>
        <v>35100.759999999995</v>
      </c>
    </row>
    <row r="120" spans="1:15" ht="39.6" x14ac:dyDescent="0.3">
      <c r="A120" s="71" t="s">
        <v>29</v>
      </c>
      <c r="B120" s="85" t="s">
        <v>285</v>
      </c>
      <c r="C120" s="73" t="s">
        <v>85</v>
      </c>
      <c r="D120" s="116">
        <v>2617.17</v>
      </c>
      <c r="E120" s="78">
        <v>15</v>
      </c>
      <c r="F120" s="75"/>
      <c r="G120" s="12">
        <v>8</v>
      </c>
      <c r="H120" s="84"/>
      <c r="I120" s="12"/>
      <c r="J120" s="10">
        <f>I120+G120</f>
        <v>8</v>
      </c>
      <c r="K120" s="32">
        <f>E120-J120</f>
        <v>7</v>
      </c>
      <c r="L120" s="118">
        <f t="shared" ref="L120:L128" si="44">ROUND(E120*D120,2)</f>
        <v>39257.550000000003</v>
      </c>
      <c r="M120" s="9">
        <f>ROUND(I120*D120,2)</f>
        <v>0</v>
      </c>
      <c r="N120" s="9">
        <f>ROUND(J120*D120,2)</f>
        <v>20937.36</v>
      </c>
      <c r="O120" s="86">
        <f>L120-N120</f>
        <v>18320.190000000002</v>
      </c>
    </row>
    <row r="121" spans="1:15" ht="39.6" x14ac:dyDescent="0.3">
      <c r="A121" s="71" t="s">
        <v>30</v>
      </c>
      <c r="B121" s="85" t="s">
        <v>286</v>
      </c>
      <c r="C121" s="73" t="s">
        <v>85</v>
      </c>
      <c r="D121" s="116">
        <v>1188.3</v>
      </c>
      <c r="E121" s="78">
        <v>3</v>
      </c>
      <c r="F121" s="75"/>
      <c r="G121" s="10">
        <v>2</v>
      </c>
      <c r="H121" s="84"/>
      <c r="I121" s="10"/>
      <c r="J121" s="10">
        <f>I121+G121</f>
        <v>2</v>
      </c>
      <c r="K121" s="32">
        <f>E121-I121</f>
        <v>3</v>
      </c>
      <c r="L121" s="118">
        <f t="shared" si="44"/>
        <v>3564.9</v>
      </c>
      <c r="M121" s="9">
        <f>ROUND(I121*D121,2)</f>
        <v>0</v>
      </c>
      <c r="N121" s="9">
        <f>ROUND(J121*D121,2)</f>
        <v>2376.6</v>
      </c>
      <c r="O121" s="86">
        <f>L121-N121</f>
        <v>1188.3000000000002</v>
      </c>
    </row>
    <row r="122" spans="1:15" ht="39.6" x14ac:dyDescent="0.3">
      <c r="A122" s="71" t="s">
        <v>31</v>
      </c>
      <c r="B122" s="85" t="s">
        <v>287</v>
      </c>
      <c r="C122" s="73" t="s">
        <v>85</v>
      </c>
      <c r="D122" s="116">
        <v>1121.94</v>
      </c>
      <c r="E122" s="78">
        <v>3</v>
      </c>
      <c r="F122" s="75"/>
      <c r="G122" s="10">
        <v>0</v>
      </c>
      <c r="H122" s="84"/>
      <c r="I122" s="10">
        <v>0</v>
      </c>
      <c r="J122" s="10">
        <f>I122+G122</f>
        <v>0</v>
      </c>
      <c r="K122" s="32">
        <f>E122-I122</f>
        <v>3</v>
      </c>
      <c r="L122" s="118">
        <f t="shared" si="44"/>
        <v>3365.82</v>
      </c>
      <c r="M122" s="9">
        <f>ROUND(I122*D122,2)</f>
        <v>0</v>
      </c>
      <c r="N122" s="9">
        <f>ROUND(I122*D122,2)</f>
        <v>0</v>
      </c>
      <c r="O122" s="86">
        <f>L122-N122</f>
        <v>3365.82</v>
      </c>
    </row>
    <row r="123" spans="1:15" ht="39.6" x14ac:dyDescent="0.3">
      <c r="A123" s="71" t="s">
        <v>32</v>
      </c>
      <c r="B123" s="85" t="s">
        <v>288</v>
      </c>
      <c r="C123" s="73" t="s">
        <v>85</v>
      </c>
      <c r="D123" s="116">
        <v>919.17</v>
      </c>
      <c r="E123" s="78">
        <v>4</v>
      </c>
      <c r="F123" s="75"/>
      <c r="G123" s="80">
        <v>0</v>
      </c>
      <c r="H123" s="84"/>
      <c r="I123" s="80">
        <v>0</v>
      </c>
      <c r="J123" s="10">
        <f>I123+G123</f>
        <v>0</v>
      </c>
      <c r="K123" s="32">
        <f>E123-I123</f>
        <v>4</v>
      </c>
      <c r="L123" s="118">
        <f t="shared" si="44"/>
        <v>3676.68</v>
      </c>
      <c r="M123" s="9">
        <f>ROUND(I123*D123,2)</f>
        <v>0</v>
      </c>
      <c r="N123" s="9">
        <f>ROUND(I123*D123,2)</f>
        <v>0</v>
      </c>
      <c r="O123" s="86">
        <f>L123-N123</f>
        <v>3676.68</v>
      </c>
    </row>
    <row r="124" spans="1:15" ht="39.6" x14ac:dyDescent="0.3">
      <c r="A124" s="71" t="s">
        <v>33</v>
      </c>
      <c r="B124" s="85" t="s">
        <v>289</v>
      </c>
      <c r="C124" s="73" t="s">
        <v>7</v>
      </c>
      <c r="D124" s="116">
        <v>73.540000000000006</v>
      </c>
      <c r="E124" s="78">
        <v>550.08000000000004</v>
      </c>
      <c r="F124" s="75"/>
      <c r="G124" s="80">
        <v>541.78</v>
      </c>
      <c r="H124" s="84"/>
      <c r="I124" s="80">
        <v>0</v>
      </c>
      <c r="J124" s="10">
        <f t="shared" ref="J124:J128" si="45">I124+G124</f>
        <v>541.78</v>
      </c>
      <c r="K124" s="32">
        <f>E124-J124</f>
        <v>8.3000000000000682</v>
      </c>
      <c r="L124" s="118">
        <f t="shared" si="44"/>
        <v>40452.879999999997</v>
      </c>
      <c r="M124" s="9">
        <f t="shared" ref="M124:M128" si="46">ROUND(I124*D124,2)</f>
        <v>0</v>
      </c>
      <c r="N124" s="9">
        <f>ROUND(J124*D124,2)</f>
        <v>39842.5</v>
      </c>
      <c r="O124" s="86">
        <f t="shared" ref="O124:O128" si="47">L124-N124</f>
        <v>610.37999999999738</v>
      </c>
    </row>
    <row r="125" spans="1:15" ht="26.4" x14ac:dyDescent="0.3">
      <c r="A125" s="71" t="s">
        <v>34</v>
      </c>
      <c r="B125" s="85" t="s">
        <v>290</v>
      </c>
      <c r="C125" s="73" t="s">
        <v>7</v>
      </c>
      <c r="D125" s="116">
        <v>37.239989999999999</v>
      </c>
      <c r="E125" s="78">
        <v>550.08000000000004</v>
      </c>
      <c r="F125" s="75"/>
      <c r="G125" s="80">
        <v>541.78</v>
      </c>
      <c r="H125" s="84"/>
      <c r="I125" s="80">
        <v>0</v>
      </c>
      <c r="J125" s="10">
        <f t="shared" si="45"/>
        <v>541.78</v>
      </c>
      <c r="K125" s="32">
        <f>E125-J125</f>
        <v>8.3000000000000682</v>
      </c>
      <c r="L125" s="118">
        <f t="shared" si="44"/>
        <v>20484.97</v>
      </c>
      <c r="M125" s="9">
        <f t="shared" si="46"/>
        <v>0</v>
      </c>
      <c r="N125" s="9">
        <f>ROUND(J125*D125,2)</f>
        <v>20175.88</v>
      </c>
      <c r="O125" s="86">
        <f t="shared" si="47"/>
        <v>309.09000000000015</v>
      </c>
    </row>
    <row r="126" spans="1:15" ht="39.6" x14ac:dyDescent="0.3">
      <c r="A126" s="71" t="s">
        <v>35</v>
      </c>
      <c r="B126" s="85" t="s">
        <v>291</v>
      </c>
      <c r="C126" s="73" t="s">
        <v>12</v>
      </c>
      <c r="D126" s="116">
        <v>20.329899999999999</v>
      </c>
      <c r="E126" s="78">
        <v>47.96</v>
      </c>
      <c r="F126" s="75"/>
      <c r="G126" s="80">
        <v>47.96</v>
      </c>
      <c r="H126" s="84"/>
      <c r="I126" s="80"/>
      <c r="J126" s="10">
        <f t="shared" si="45"/>
        <v>47.96</v>
      </c>
      <c r="K126" s="32">
        <f>E126-J126</f>
        <v>0</v>
      </c>
      <c r="L126" s="118">
        <f t="shared" si="44"/>
        <v>975.02</v>
      </c>
      <c r="M126" s="9">
        <f t="shared" si="46"/>
        <v>0</v>
      </c>
      <c r="N126" s="9">
        <f t="shared" ref="N126:N128" si="48">ROUND(J126*D126,2)</f>
        <v>975.02</v>
      </c>
      <c r="O126" s="86">
        <f t="shared" si="47"/>
        <v>0</v>
      </c>
    </row>
    <row r="127" spans="1:15" ht="26.4" x14ac:dyDescent="0.3">
      <c r="A127" s="71" t="s">
        <v>283</v>
      </c>
      <c r="B127" s="85" t="s">
        <v>135</v>
      </c>
      <c r="C127" s="73" t="s">
        <v>12</v>
      </c>
      <c r="D127" s="116">
        <v>76.809989999999999</v>
      </c>
      <c r="E127" s="78">
        <v>134.93</v>
      </c>
      <c r="F127" s="75"/>
      <c r="G127" s="75"/>
      <c r="H127" s="84"/>
      <c r="I127" s="80">
        <v>35.590000000000003</v>
      </c>
      <c r="J127" s="10">
        <f t="shared" si="45"/>
        <v>35.590000000000003</v>
      </c>
      <c r="K127" s="32">
        <f t="shared" ref="K127:K128" si="49">E127-J127</f>
        <v>99.34</v>
      </c>
      <c r="L127" s="118">
        <f t="shared" si="44"/>
        <v>10363.969999999999</v>
      </c>
      <c r="M127" s="9">
        <f t="shared" si="46"/>
        <v>2733.67</v>
      </c>
      <c r="N127" s="9">
        <f t="shared" si="48"/>
        <v>2733.67</v>
      </c>
      <c r="O127" s="86">
        <f>L127-N127</f>
        <v>7630.2999999999993</v>
      </c>
    </row>
    <row r="128" spans="1:15" ht="26.4" x14ac:dyDescent="0.3">
      <c r="A128" s="71" t="s">
        <v>284</v>
      </c>
      <c r="B128" s="85" t="s">
        <v>292</v>
      </c>
      <c r="C128" s="73" t="s">
        <v>12</v>
      </c>
      <c r="D128" s="116">
        <v>69.409899999999993</v>
      </c>
      <c r="E128" s="78">
        <v>73.069999999999993</v>
      </c>
      <c r="F128" s="75"/>
      <c r="G128" s="75">
        <v>73.069999999999993</v>
      </c>
      <c r="H128" s="84"/>
      <c r="I128" s="80">
        <v>0</v>
      </c>
      <c r="J128" s="10">
        <f t="shared" si="45"/>
        <v>73.069999999999993</v>
      </c>
      <c r="K128" s="32">
        <f t="shared" si="49"/>
        <v>0</v>
      </c>
      <c r="L128" s="118">
        <f t="shared" si="44"/>
        <v>5071.78</v>
      </c>
      <c r="M128" s="9">
        <f t="shared" si="46"/>
        <v>0</v>
      </c>
      <c r="N128" s="9">
        <f t="shared" si="48"/>
        <v>5071.78</v>
      </c>
      <c r="O128" s="86">
        <f t="shared" si="47"/>
        <v>0</v>
      </c>
    </row>
    <row r="129" spans="1:15" x14ac:dyDescent="0.3">
      <c r="A129" s="71"/>
      <c r="B129" s="85"/>
      <c r="C129" s="73"/>
      <c r="D129" s="74"/>
      <c r="E129" s="74"/>
      <c r="F129" s="75"/>
      <c r="G129" s="75"/>
      <c r="H129" s="84"/>
      <c r="I129" s="12"/>
      <c r="J129" s="10"/>
      <c r="K129" s="32"/>
      <c r="L129" s="11">
        <f>SUM(L120:L128)</f>
        <v>127213.57</v>
      </c>
      <c r="M129" s="11">
        <f>SUM(M120:M128)</f>
        <v>2733.67</v>
      </c>
      <c r="N129" s="11">
        <f>SUM(N120:N128)</f>
        <v>92112.81</v>
      </c>
      <c r="O129" s="64"/>
    </row>
    <row r="130" spans="1:15" x14ac:dyDescent="0.3">
      <c r="A130" s="114" t="s">
        <v>36</v>
      </c>
      <c r="B130" s="113" t="s">
        <v>293</v>
      </c>
      <c r="C130" s="66"/>
      <c r="D130" s="67"/>
      <c r="E130" s="65"/>
      <c r="F130" s="68"/>
      <c r="G130" s="29"/>
      <c r="H130" s="30">
        <v>36.479999999999997</v>
      </c>
      <c r="I130" s="31"/>
      <c r="J130" s="32"/>
      <c r="K130" s="90"/>
      <c r="L130" s="27"/>
      <c r="M130" s="27"/>
      <c r="N130" s="27"/>
      <c r="O130" s="77">
        <f>SUM(O131:O135)</f>
        <v>12008.349999999999</v>
      </c>
    </row>
    <row r="131" spans="1:15" ht="39.6" x14ac:dyDescent="0.3">
      <c r="A131" s="71" t="s">
        <v>37</v>
      </c>
      <c r="B131" s="72" t="s">
        <v>141</v>
      </c>
      <c r="C131" s="73" t="s">
        <v>7</v>
      </c>
      <c r="D131" s="115">
        <v>3.63</v>
      </c>
      <c r="E131" s="74">
        <v>1584.61</v>
      </c>
      <c r="F131" s="75"/>
      <c r="G131" s="97">
        <v>1416.91</v>
      </c>
      <c r="H131" s="84"/>
      <c r="I131" s="12">
        <v>0</v>
      </c>
      <c r="J131" s="10">
        <f>SUM(G131:I131)</f>
        <v>1416.91</v>
      </c>
      <c r="K131" s="32">
        <f t="shared" ref="K131:K135" si="50">E131-J131</f>
        <v>167.69999999999982</v>
      </c>
      <c r="L131" s="9">
        <f t="shared" ref="L131:L135" si="51">ROUND(E131*D131,2)</f>
        <v>5752.13</v>
      </c>
      <c r="M131" s="9">
        <f t="shared" ref="M131:M135" si="52">ROUND(I131*D131,2)</f>
        <v>0</v>
      </c>
      <c r="N131" s="9">
        <f t="shared" ref="N131:N135" si="53">ROUND(J131*D131,2)</f>
        <v>5143.38</v>
      </c>
      <c r="O131" s="83">
        <f>L131-N131</f>
        <v>608.75</v>
      </c>
    </row>
    <row r="132" spans="1:15" ht="52.8" x14ac:dyDescent="0.3">
      <c r="A132" s="71" t="s">
        <v>38</v>
      </c>
      <c r="B132" s="87" t="s">
        <v>142</v>
      </c>
      <c r="C132" s="73" t="s">
        <v>7</v>
      </c>
      <c r="D132" s="115">
        <v>22.09</v>
      </c>
      <c r="E132" s="74">
        <v>1348.56</v>
      </c>
      <c r="F132" s="75"/>
      <c r="G132" s="97">
        <v>1180.8599999999999</v>
      </c>
      <c r="H132" s="84"/>
      <c r="I132" s="12">
        <v>0</v>
      </c>
      <c r="J132" s="10">
        <f>SUM(G132,I132)</f>
        <v>1180.8599999999999</v>
      </c>
      <c r="K132" s="32">
        <f t="shared" si="50"/>
        <v>167.70000000000005</v>
      </c>
      <c r="L132" s="9">
        <f t="shared" si="51"/>
        <v>29789.69</v>
      </c>
      <c r="M132" s="9">
        <f t="shared" si="52"/>
        <v>0</v>
      </c>
      <c r="N132" s="9">
        <f t="shared" si="53"/>
        <v>26085.200000000001</v>
      </c>
      <c r="O132" s="83">
        <f>L132-N132</f>
        <v>3704.489999999998</v>
      </c>
    </row>
    <row r="133" spans="1:15" ht="52.8" x14ac:dyDescent="0.3">
      <c r="A133" s="71" t="s">
        <v>39</v>
      </c>
      <c r="B133" s="72" t="s">
        <v>143</v>
      </c>
      <c r="C133" s="73" t="s">
        <v>7</v>
      </c>
      <c r="D133" s="115">
        <v>17.779949999999999</v>
      </c>
      <c r="E133" s="74">
        <v>160.91</v>
      </c>
      <c r="F133" s="75"/>
      <c r="G133" s="12">
        <v>160.91</v>
      </c>
      <c r="H133" s="24">
        <v>589.54999999999995</v>
      </c>
      <c r="I133" s="12"/>
      <c r="J133" s="10">
        <f t="shared" ref="J133:J135" si="54">SUM(G133,I133)</f>
        <v>160.91</v>
      </c>
      <c r="K133" s="32">
        <f t="shared" si="50"/>
        <v>0</v>
      </c>
      <c r="L133" s="9">
        <f t="shared" si="51"/>
        <v>2860.97</v>
      </c>
      <c r="M133" s="9">
        <f t="shared" si="52"/>
        <v>0</v>
      </c>
      <c r="N133" s="9">
        <f t="shared" si="53"/>
        <v>2860.97</v>
      </c>
      <c r="O133" s="83">
        <f t="shared" ref="O133:O135" si="55">L133-N133</f>
        <v>0</v>
      </c>
    </row>
    <row r="134" spans="1:15" ht="39.6" x14ac:dyDescent="0.3">
      <c r="A134" s="71" t="s">
        <v>40</v>
      </c>
      <c r="B134" s="72" t="s">
        <v>294</v>
      </c>
      <c r="C134" s="73" t="s">
        <v>7</v>
      </c>
      <c r="D134" s="115">
        <v>74.709990000000005</v>
      </c>
      <c r="E134" s="74">
        <v>160.91</v>
      </c>
      <c r="F134" s="75"/>
      <c r="G134" s="97"/>
      <c r="H134" s="24">
        <v>550.77</v>
      </c>
      <c r="I134" s="12">
        <v>62.9</v>
      </c>
      <c r="J134" s="10">
        <f t="shared" si="54"/>
        <v>62.9</v>
      </c>
      <c r="K134" s="32">
        <f t="shared" si="50"/>
        <v>98.009999999999991</v>
      </c>
      <c r="L134" s="9">
        <f t="shared" si="51"/>
        <v>12021.58</v>
      </c>
      <c r="M134" s="9">
        <f t="shared" si="52"/>
        <v>4699.26</v>
      </c>
      <c r="N134" s="9">
        <f t="shared" si="53"/>
        <v>4699.26</v>
      </c>
      <c r="O134" s="83">
        <f t="shared" si="55"/>
        <v>7322.32</v>
      </c>
    </row>
    <row r="135" spans="1:15" x14ac:dyDescent="0.3">
      <c r="A135" s="71" t="s">
        <v>41</v>
      </c>
      <c r="B135" s="85" t="s">
        <v>134</v>
      </c>
      <c r="C135" s="73" t="s">
        <v>7</v>
      </c>
      <c r="D135" s="74">
        <v>38.04</v>
      </c>
      <c r="E135" s="74">
        <v>285.56</v>
      </c>
      <c r="F135" s="75"/>
      <c r="G135" s="75"/>
      <c r="H135" s="84"/>
      <c r="I135" s="12">
        <f>285.56-9.8</f>
        <v>275.76</v>
      </c>
      <c r="J135" s="10">
        <f t="shared" si="54"/>
        <v>275.76</v>
      </c>
      <c r="K135" s="32">
        <f t="shared" si="50"/>
        <v>9.8000000000000114</v>
      </c>
      <c r="L135" s="9">
        <f t="shared" si="51"/>
        <v>10862.7</v>
      </c>
      <c r="M135" s="9">
        <f t="shared" si="52"/>
        <v>10489.91</v>
      </c>
      <c r="N135" s="9">
        <f t="shared" si="53"/>
        <v>10489.91</v>
      </c>
      <c r="O135" s="83">
        <f t="shared" si="55"/>
        <v>372.79000000000087</v>
      </c>
    </row>
    <row r="136" spans="1:15" x14ac:dyDescent="0.3">
      <c r="A136" s="71"/>
      <c r="B136" s="85"/>
      <c r="C136" s="73"/>
      <c r="D136" s="74"/>
      <c r="E136" s="74"/>
      <c r="F136" s="75"/>
      <c r="G136" s="75"/>
      <c r="H136" s="84"/>
      <c r="I136" s="12"/>
      <c r="J136" s="10"/>
      <c r="K136" s="32"/>
      <c r="L136" s="117">
        <f>SUM(L131:L135)</f>
        <v>61287.070000000007</v>
      </c>
      <c r="M136" s="117">
        <f>SUM(M131:M135)</f>
        <v>15189.17</v>
      </c>
      <c r="N136" s="117">
        <f>SUM(N131:N135)</f>
        <v>49278.720000000001</v>
      </c>
      <c r="O136" s="64"/>
    </row>
    <row r="137" spans="1:15" x14ac:dyDescent="0.3">
      <c r="A137" s="114" t="s">
        <v>42</v>
      </c>
      <c r="B137" s="113" t="s">
        <v>298</v>
      </c>
      <c r="C137" s="66"/>
      <c r="D137" s="67"/>
      <c r="E137" s="65"/>
      <c r="F137" s="68"/>
      <c r="G137" s="29"/>
      <c r="H137" s="30">
        <v>36.479999999999997</v>
      </c>
      <c r="I137" s="31"/>
      <c r="J137" s="32"/>
      <c r="K137" s="90"/>
      <c r="L137" s="27"/>
      <c r="M137" s="27"/>
      <c r="N137" s="27"/>
      <c r="O137" s="77">
        <f>SUM(O138:O143)</f>
        <v>49574.310000000005</v>
      </c>
    </row>
    <row r="138" spans="1:15" ht="26.4" x14ac:dyDescent="0.3">
      <c r="A138" s="71" t="s">
        <v>44</v>
      </c>
      <c r="B138" s="72" t="s">
        <v>145</v>
      </c>
      <c r="C138" s="73" t="s">
        <v>7</v>
      </c>
      <c r="D138" s="115">
        <v>2.6599900000000001</v>
      </c>
      <c r="E138" s="74">
        <v>1348.56</v>
      </c>
      <c r="F138" s="75"/>
      <c r="G138" s="97">
        <v>0</v>
      </c>
      <c r="H138" s="84"/>
      <c r="I138" s="12">
        <v>0</v>
      </c>
      <c r="J138" s="10">
        <f t="shared" ref="J138:J143" si="56">SUM(G138,I138)</f>
        <v>0</v>
      </c>
      <c r="K138" s="32">
        <f t="shared" ref="K138:K143" si="57">E138-J138</f>
        <v>1348.56</v>
      </c>
      <c r="L138" s="9">
        <f t="shared" ref="L138:L143" si="58">ROUND(E138*D138,2)</f>
        <v>3587.16</v>
      </c>
      <c r="M138" s="9">
        <f t="shared" ref="M138:M143" si="59">ROUND(I138*D138,2)</f>
        <v>0</v>
      </c>
      <c r="N138" s="9">
        <f t="shared" ref="N138:N143" si="60">ROUND(J138*D138,2)</f>
        <v>0</v>
      </c>
      <c r="O138" s="83">
        <f>L138-N138</f>
        <v>3587.16</v>
      </c>
    </row>
    <row r="139" spans="1:15" ht="26.4" x14ac:dyDescent="0.3">
      <c r="A139" s="71" t="s">
        <v>45</v>
      </c>
      <c r="B139" s="87" t="s">
        <v>144</v>
      </c>
      <c r="C139" s="73" t="s">
        <v>7</v>
      </c>
      <c r="D139" s="115">
        <v>12.5</v>
      </c>
      <c r="E139" s="74">
        <v>1348.56</v>
      </c>
      <c r="F139" s="75"/>
      <c r="G139" s="97">
        <v>0</v>
      </c>
      <c r="H139" s="84"/>
      <c r="I139" s="12">
        <v>0</v>
      </c>
      <c r="J139" s="10">
        <f t="shared" si="56"/>
        <v>0</v>
      </c>
      <c r="K139" s="32">
        <f t="shared" si="57"/>
        <v>1348.56</v>
      </c>
      <c r="L139" s="9">
        <f t="shared" si="58"/>
        <v>16857</v>
      </c>
      <c r="M139" s="9">
        <f t="shared" si="59"/>
        <v>0</v>
      </c>
      <c r="N139" s="9">
        <f t="shared" si="60"/>
        <v>0</v>
      </c>
      <c r="O139" s="83">
        <f>L139-N139</f>
        <v>16857</v>
      </c>
    </row>
    <row r="140" spans="1:15" ht="26.4" x14ac:dyDescent="0.3">
      <c r="A140" s="71" t="s">
        <v>46</v>
      </c>
      <c r="B140" s="72" t="s">
        <v>146</v>
      </c>
      <c r="C140" s="73" t="s">
        <v>7</v>
      </c>
      <c r="D140" s="115">
        <v>13.979990000000001</v>
      </c>
      <c r="E140" s="74">
        <v>1348.56</v>
      </c>
      <c r="F140" s="75"/>
      <c r="G140" s="97"/>
      <c r="H140" s="24">
        <v>589.54999999999995</v>
      </c>
      <c r="I140" s="12"/>
      <c r="J140" s="10">
        <f t="shared" si="56"/>
        <v>0</v>
      </c>
      <c r="K140" s="32">
        <f t="shared" si="57"/>
        <v>1348.56</v>
      </c>
      <c r="L140" s="9">
        <f t="shared" si="58"/>
        <v>18852.86</v>
      </c>
      <c r="M140" s="9">
        <f t="shared" si="59"/>
        <v>0</v>
      </c>
      <c r="N140" s="9">
        <f t="shared" si="60"/>
        <v>0</v>
      </c>
      <c r="O140" s="83">
        <f t="shared" ref="O140:O143" si="61">L140-N140</f>
        <v>18852.86</v>
      </c>
    </row>
    <row r="141" spans="1:15" ht="26.4" x14ac:dyDescent="0.3">
      <c r="A141" s="71" t="s">
        <v>47</v>
      </c>
      <c r="B141" s="72" t="s">
        <v>295</v>
      </c>
      <c r="C141" s="73" t="s">
        <v>7</v>
      </c>
      <c r="D141" s="115">
        <v>3.0299900000000002</v>
      </c>
      <c r="E141" s="74">
        <v>285.56</v>
      </c>
      <c r="F141" s="75"/>
      <c r="G141" s="97"/>
      <c r="H141" s="24">
        <v>550.77</v>
      </c>
      <c r="I141" s="12"/>
      <c r="J141" s="10">
        <f t="shared" si="56"/>
        <v>0</v>
      </c>
      <c r="K141" s="32">
        <f t="shared" si="57"/>
        <v>285.56</v>
      </c>
      <c r="L141" s="9">
        <f t="shared" si="58"/>
        <v>865.24</v>
      </c>
      <c r="M141" s="9">
        <f t="shared" si="59"/>
        <v>0</v>
      </c>
      <c r="N141" s="9">
        <f t="shared" si="60"/>
        <v>0</v>
      </c>
      <c r="O141" s="83">
        <f t="shared" si="61"/>
        <v>865.24</v>
      </c>
    </row>
    <row r="142" spans="1:15" ht="26.4" x14ac:dyDescent="0.3">
      <c r="A142" s="71" t="s">
        <v>48</v>
      </c>
      <c r="B142" s="85" t="s">
        <v>296</v>
      </c>
      <c r="C142" s="73" t="s">
        <v>7</v>
      </c>
      <c r="D142" s="115">
        <v>17.27</v>
      </c>
      <c r="E142" s="74">
        <v>285.56</v>
      </c>
      <c r="F142" s="75"/>
      <c r="G142" s="75"/>
      <c r="H142" s="84"/>
      <c r="I142" s="12"/>
      <c r="J142" s="10">
        <f t="shared" si="56"/>
        <v>0</v>
      </c>
      <c r="K142" s="32">
        <f t="shared" si="57"/>
        <v>285.56</v>
      </c>
      <c r="L142" s="9">
        <f t="shared" si="58"/>
        <v>4931.62</v>
      </c>
      <c r="M142" s="9">
        <f t="shared" si="59"/>
        <v>0</v>
      </c>
      <c r="N142" s="9">
        <f t="shared" si="60"/>
        <v>0</v>
      </c>
      <c r="O142" s="83">
        <f t="shared" si="61"/>
        <v>4931.62</v>
      </c>
    </row>
    <row r="143" spans="1:15" ht="26.4" x14ac:dyDescent="0.3">
      <c r="A143" s="71" t="s">
        <v>49</v>
      </c>
      <c r="B143" s="85" t="s">
        <v>297</v>
      </c>
      <c r="C143" s="73" t="s">
        <v>7</v>
      </c>
      <c r="D143" s="115">
        <v>15.68999</v>
      </c>
      <c r="E143" s="74">
        <v>285.56</v>
      </c>
      <c r="F143" s="75"/>
      <c r="G143" s="75"/>
      <c r="H143" s="84"/>
      <c r="I143" s="12"/>
      <c r="J143" s="10">
        <f t="shared" si="56"/>
        <v>0</v>
      </c>
      <c r="K143" s="32">
        <f t="shared" si="57"/>
        <v>285.56</v>
      </c>
      <c r="L143" s="9">
        <f t="shared" si="58"/>
        <v>4480.43</v>
      </c>
      <c r="M143" s="9">
        <f t="shared" si="59"/>
        <v>0</v>
      </c>
      <c r="N143" s="9">
        <f t="shared" si="60"/>
        <v>0</v>
      </c>
      <c r="O143" s="83">
        <f t="shared" si="61"/>
        <v>4480.43</v>
      </c>
    </row>
    <row r="144" spans="1:15" x14ac:dyDescent="0.3">
      <c r="A144" s="71"/>
      <c r="B144" s="85"/>
      <c r="C144" s="73"/>
      <c r="D144" s="74"/>
      <c r="E144" s="74"/>
      <c r="F144" s="75"/>
      <c r="G144" s="75"/>
      <c r="H144" s="84"/>
      <c r="I144" s="12"/>
      <c r="J144" s="10"/>
      <c r="K144" s="32"/>
      <c r="L144" s="117">
        <f>SUM(L138:L143)</f>
        <v>49574.310000000005</v>
      </c>
      <c r="M144" s="117">
        <f t="shared" ref="M144:N144" si="62">SUM(M138:M143)</f>
        <v>0</v>
      </c>
      <c r="N144" s="117">
        <f t="shared" si="62"/>
        <v>0</v>
      </c>
      <c r="O144" s="64"/>
    </row>
    <row r="145" spans="1:15" x14ac:dyDescent="0.3">
      <c r="A145" s="114" t="s">
        <v>50</v>
      </c>
      <c r="B145" s="113" t="s">
        <v>24</v>
      </c>
      <c r="C145" s="66"/>
      <c r="D145" s="67"/>
      <c r="E145" s="65"/>
      <c r="F145" s="68"/>
      <c r="G145" s="29"/>
      <c r="H145" s="69"/>
      <c r="I145" s="31"/>
      <c r="J145" s="32"/>
      <c r="K145" s="44"/>
      <c r="L145" s="27"/>
      <c r="M145" s="31"/>
      <c r="N145" s="68"/>
      <c r="O145" s="110">
        <f>SUM(O146:O152)</f>
        <v>17541.080000000002</v>
      </c>
    </row>
    <row r="146" spans="1:15" ht="26.4" x14ac:dyDescent="0.3">
      <c r="A146" s="71" t="s">
        <v>52</v>
      </c>
      <c r="B146" s="72" t="s">
        <v>299</v>
      </c>
      <c r="C146" s="73" t="s">
        <v>7</v>
      </c>
      <c r="D146" s="116">
        <v>27.43</v>
      </c>
      <c r="E146" s="78">
        <v>502.42</v>
      </c>
      <c r="F146" s="75"/>
      <c r="G146" s="80">
        <f>502.42-81.07</f>
        <v>421.35</v>
      </c>
      <c r="H146" s="24">
        <v>25.61</v>
      </c>
      <c r="I146" s="80">
        <f>81.07-8.5</f>
        <v>72.569999999999993</v>
      </c>
      <c r="J146" s="10">
        <f>I146+G146</f>
        <v>493.92</v>
      </c>
      <c r="K146" s="32">
        <f t="shared" ref="K146:K152" si="63">E146-J146</f>
        <v>8.5</v>
      </c>
      <c r="L146" s="9">
        <f t="shared" ref="L146:L152" si="64">ROUND(E146*D146,2)</f>
        <v>13781.38</v>
      </c>
      <c r="M146" s="9">
        <f t="shared" ref="M146:M152" si="65">ROUND(I146*D146,2)</f>
        <v>1990.6</v>
      </c>
      <c r="N146" s="9">
        <f t="shared" ref="N146:N152" si="66">ROUND(J146*D146,2)</f>
        <v>13548.23</v>
      </c>
      <c r="O146" s="83">
        <f t="shared" ref="O146:O152" si="67">L146-N146</f>
        <v>233.14999999999964</v>
      </c>
    </row>
    <row r="147" spans="1:15" ht="26.4" x14ac:dyDescent="0.3">
      <c r="A147" s="71" t="s">
        <v>53</v>
      </c>
      <c r="B147" s="72" t="s">
        <v>300</v>
      </c>
      <c r="C147" s="73" t="s">
        <v>7</v>
      </c>
      <c r="D147" s="116">
        <v>41.05</v>
      </c>
      <c r="E147" s="78">
        <v>455.42</v>
      </c>
      <c r="F147" s="75"/>
      <c r="G147" s="12">
        <v>302.91000000000003</v>
      </c>
      <c r="H147" s="24">
        <v>50.68</v>
      </c>
      <c r="I147" s="12">
        <f>152.51-8.5</f>
        <v>144.01</v>
      </c>
      <c r="J147" s="10">
        <f>I147+G147</f>
        <v>446.92</v>
      </c>
      <c r="K147" s="32">
        <f t="shared" si="63"/>
        <v>8.5</v>
      </c>
      <c r="L147" s="9">
        <f t="shared" si="64"/>
        <v>18694.990000000002</v>
      </c>
      <c r="M147" s="9">
        <f t="shared" si="65"/>
        <v>5911.61</v>
      </c>
      <c r="N147" s="9">
        <f t="shared" si="66"/>
        <v>18346.07</v>
      </c>
      <c r="O147" s="83">
        <f t="shared" si="67"/>
        <v>348.92000000000189</v>
      </c>
    </row>
    <row r="148" spans="1:15" ht="39.6" x14ac:dyDescent="0.3">
      <c r="A148" s="71" t="s">
        <v>54</v>
      </c>
      <c r="B148" s="72" t="s">
        <v>301</v>
      </c>
      <c r="C148" s="73" t="s">
        <v>7</v>
      </c>
      <c r="D148" s="116">
        <v>56.08</v>
      </c>
      <c r="E148" s="78">
        <v>47.01</v>
      </c>
      <c r="F148" s="75"/>
      <c r="G148" s="23"/>
      <c r="H148" s="24">
        <v>32.590000000000003</v>
      </c>
      <c r="I148" s="12"/>
      <c r="J148" s="10">
        <f>I148+G148</f>
        <v>0</v>
      </c>
      <c r="K148" s="32">
        <f t="shared" si="63"/>
        <v>47.01</v>
      </c>
      <c r="L148" s="9">
        <f t="shared" si="64"/>
        <v>2636.32</v>
      </c>
      <c r="M148" s="9">
        <f t="shared" si="65"/>
        <v>0</v>
      </c>
      <c r="N148" s="9">
        <f t="shared" si="66"/>
        <v>0</v>
      </c>
      <c r="O148" s="83">
        <f t="shared" si="67"/>
        <v>2636.32</v>
      </c>
    </row>
    <row r="149" spans="1:15" ht="26.4" x14ac:dyDescent="0.3">
      <c r="A149" s="71" t="s">
        <v>55</v>
      </c>
      <c r="B149" s="72" t="s">
        <v>302</v>
      </c>
      <c r="C149" s="73" t="s">
        <v>12</v>
      </c>
      <c r="D149" s="116">
        <v>167.85</v>
      </c>
      <c r="E149" s="78">
        <v>44.25</v>
      </c>
      <c r="F149" s="75"/>
      <c r="G149" s="23"/>
      <c r="H149" s="24">
        <v>50.09</v>
      </c>
      <c r="I149" s="12"/>
      <c r="J149" s="10">
        <f>I149+G149</f>
        <v>0</v>
      </c>
      <c r="K149" s="32">
        <f t="shared" si="63"/>
        <v>44.25</v>
      </c>
      <c r="L149" s="9">
        <f t="shared" si="64"/>
        <v>7427.36</v>
      </c>
      <c r="M149" s="9">
        <f t="shared" si="65"/>
        <v>0</v>
      </c>
      <c r="N149" s="9">
        <f t="shared" si="66"/>
        <v>0</v>
      </c>
      <c r="O149" s="83">
        <f t="shared" si="67"/>
        <v>7427.36</v>
      </c>
    </row>
    <row r="150" spans="1:15" ht="52.8" x14ac:dyDescent="0.3">
      <c r="A150" s="71" t="s">
        <v>56</v>
      </c>
      <c r="B150" s="72" t="s">
        <v>303</v>
      </c>
      <c r="C150" s="73" t="s">
        <v>12</v>
      </c>
      <c r="D150" s="116">
        <v>57.539900000000003</v>
      </c>
      <c r="E150" s="78">
        <v>47.59</v>
      </c>
      <c r="F150" s="75"/>
      <c r="G150" s="23"/>
      <c r="H150" s="24"/>
      <c r="I150" s="12"/>
      <c r="J150" s="10">
        <f t="shared" ref="J150:J152" si="68">I150+G150</f>
        <v>0</v>
      </c>
      <c r="K150" s="32">
        <f t="shared" si="63"/>
        <v>47.59</v>
      </c>
      <c r="L150" s="9">
        <f t="shared" si="64"/>
        <v>2738.32</v>
      </c>
      <c r="M150" s="9">
        <f t="shared" si="65"/>
        <v>0</v>
      </c>
      <c r="N150" s="9">
        <f t="shared" si="66"/>
        <v>0</v>
      </c>
      <c r="O150" s="83">
        <f t="shared" si="67"/>
        <v>2738.32</v>
      </c>
    </row>
    <row r="151" spans="1:15" ht="26.4" x14ac:dyDescent="0.3">
      <c r="A151" s="71" t="s">
        <v>57</v>
      </c>
      <c r="B151" s="72" t="s">
        <v>136</v>
      </c>
      <c r="C151" s="73" t="s">
        <v>7</v>
      </c>
      <c r="D151" s="116">
        <v>65.64</v>
      </c>
      <c r="E151" s="78">
        <v>34.36</v>
      </c>
      <c r="F151" s="75"/>
      <c r="G151" s="23"/>
      <c r="H151" s="24"/>
      <c r="I151" s="12"/>
      <c r="J151" s="10">
        <f t="shared" si="68"/>
        <v>0</v>
      </c>
      <c r="K151" s="32">
        <f t="shared" si="63"/>
        <v>34.36</v>
      </c>
      <c r="L151" s="9">
        <f t="shared" si="64"/>
        <v>2255.39</v>
      </c>
      <c r="M151" s="9">
        <f t="shared" si="65"/>
        <v>0</v>
      </c>
      <c r="N151" s="9">
        <f t="shared" si="66"/>
        <v>0</v>
      </c>
      <c r="O151" s="83">
        <f t="shared" si="67"/>
        <v>2255.39</v>
      </c>
    </row>
    <row r="152" spans="1:15" ht="39.6" x14ac:dyDescent="0.3">
      <c r="A152" s="71" t="s">
        <v>58</v>
      </c>
      <c r="B152" s="72" t="s">
        <v>304</v>
      </c>
      <c r="C152" s="73" t="s">
        <v>10</v>
      </c>
      <c r="D152" s="116">
        <v>572.77800000000002</v>
      </c>
      <c r="E152" s="78">
        <v>3.32</v>
      </c>
      <c r="F152" s="75"/>
      <c r="G152" s="23"/>
      <c r="H152" s="24"/>
      <c r="I152" s="12"/>
      <c r="J152" s="10">
        <f t="shared" si="68"/>
        <v>0</v>
      </c>
      <c r="K152" s="32">
        <f t="shared" si="63"/>
        <v>3.32</v>
      </c>
      <c r="L152" s="9">
        <f t="shared" si="64"/>
        <v>1901.62</v>
      </c>
      <c r="M152" s="9">
        <f t="shared" si="65"/>
        <v>0</v>
      </c>
      <c r="N152" s="9">
        <f t="shared" si="66"/>
        <v>0</v>
      </c>
      <c r="O152" s="83">
        <f t="shared" si="67"/>
        <v>1901.62</v>
      </c>
    </row>
    <row r="153" spans="1:15" x14ac:dyDescent="0.3">
      <c r="A153" s="71"/>
      <c r="B153" s="72"/>
      <c r="C153" s="73"/>
      <c r="D153" s="78"/>
      <c r="E153" s="78"/>
      <c r="F153" s="75"/>
      <c r="G153" s="23"/>
      <c r="H153" s="24"/>
      <c r="I153" s="12"/>
      <c r="J153" s="10"/>
      <c r="K153" s="32"/>
      <c r="L153" s="117">
        <f>SUM(L146:L152)</f>
        <v>49435.380000000005</v>
      </c>
      <c r="M153" s="117">
        <f t="shared" ref="M153:N153" si="69">SUM(M146:M152)</f>
        <v>7902.2099999999991</v>
      </c>
      <c r="N153" s="117">
        <f t="shared" si="69"/>
        <v>31894.3</v>
      </c>
      <c r="O153" s="83"/>
    </row>
    <row r="154" spans="1:15" s="13" customFormat="1" x14ac:dyDescent="0.3">
      <c r="A154" s="114" t="s">
        <v>59</v>
      </c>
      <c r="B154" s="113" t="s">
        <v>51</v>
      </c>
      <c r="C154" s="66"/>
      <c r="D154" s="67"/>
      <c r="E154" s="65"/>
      <c r="F154" s="68"/>
      <c r="G154" s="29"/>
      <c r="H154" s="30">
        <v>36.479999999999997</v>
      </c>
      <c r="I154" s="31"/>
      <c r="J154" s="32"/>
      <c r="K154" s="90"/>
      <c r="L154" s="27"/>
      <c r="M154" s="27"/>
      <c r="N154" s="27"/>
      <c r="O154" s="77">
        <f>SUM(O155,O169,O196,O200)</f>
        <v>4993.0199999999995</v>
      </c>
    </row>
    <row r="155" spans="1:15" s="13" customFormat="1" x14ac:dyDescent="0.3">
      <c r="A155" s="91" t="s">
        <v>60</v>
      </c>
      <c r="B155" s="92" t="s">
        <v>305</v>
      </c>
      <c r="C155" s="93"/>
      <c r="D155" s="94"/>
      <c r="E155" s="94"/>
      <c r="F155" s="95"/>
      <c r="G155" s="36"/>
      <c r="H155" s="37">
        <v>42.63</v>
      </c>
      <c r="I155" s="33"/>
      <c r="J155" s="34"/>
      <c r="K155" s="34"/>
      <c r="L155" s="35">
        <f>SUM(L156:L167)</f>
        <v>14461.269999999999</v>
      </c>
      <c r="M155" s="35">
        <f t="shared" ref="M155:O155" si="70">SUM(M156:M167)</f>
        <v>13486.63</v>
      </c>
      <c r="N155" s="35">
        <f t="shared" si="70"/>
        <v>13486.63</v>
      </c>
      <c r="O155" s="35">
        <f t="shared" si="70"/>
        <v>974.64</v>
      </c>
    </row>
    <row r="156" spans="1:15" x14ac:dyDescent="0.3">
      <c r="A156" s="71" t="s">
        <v>306</v>
      </c>
      <c r="B156" s="87" t="s">
        <v>319</v>
      </c>
      <c r="C156" s="73" t="s">
        <v>85</v>
      </c>
      <c r="D156" s="115">
        <v>21.07</v>
      </c>
      <c r="E156" s="74">
        <v>3</v>
      </c>
      <c r="F156" s="75"/>
      <c r="G156" s="23"/>
      <c r="H156" s="24">
        <v>19.41</v>
      </c>
      <c r="I156" s="12">
        <v>3</v>
      </c>
      <c r="J156" s="10">
        <f>I156+'[6]1'!J82</f>
        <v>3</v>
      </c>
      <c r="K156" s="32">
        <f t="shared" ref="K156:K165" si="71">E156-J156</f>
        <v>0</v>
      </c>
      <c r="L156" s="9">
        <f t="shared" ref="L156:L162" si="72">ROUND(E156*D156,2)</f>
        <v>63.21</v>
      </c>
      <c r="M156" s="9">
        <f t="shared" ref="M156:M162" si="73">ROUND(I156*D156,2)</f>
        <v>63.21</v>
      </c>
      <c r="N156" s="9">
        <f t="shared" ref="N156:N162" si="74">ROUND(J156*D156,2)</f>
        <v>63.21</v>
      </c>
      <c r="O156" s="83">
        <f t="shared" ref="O156:O214" si="75">L156-N156</f>
        <v>0</v>
      </c>
    </row>
    <row r="157" spans="1:15" ht="52.8" x14ac:dyDescent="0.3">
      <c r="A157" s="71" t="s">
        <v>307</v>
      </c>
      <c r="B157" s="72" t="s">
        <v>320</v>
      </c>
      <c r="C157" s="73" t="s">
        <v>85</v>
      </c>
      <c r="D157" s="115">
        <v>21.89</v>
      </c>
      <c r="E157" s="74">
        <v>2</v>
      </c>
      <c r="F157" s="75"/>
      <c r="G157" s="23"/>
      <c r="H157" s="24">
        <v>17.43</v>
      </c>
      <c r="I157" s="12">
        <v>2</v>
      </c>
      <c r="J157" s="10">
        <f>I157+'[6]1'!J83</f>
        <v>2</v>
      </c>
      <c r="K157" s="32">
        <f t="shared" si="71"/>
        <v>0</v>
      </c>
      <c r="L157" s="9">
        <f t="shared" si="72"/>
        <v>43.78</v>
      </c>
      <c r="M157" s="9">
        <f t="shared" si="73"/>
        <v>43.78</v>
      </c>
      <c r="N157" s="9">
        <f t="shared" si="74"/>
        <v>43.78</v>
      </c>
      <c r="O157" s="83">
        <f t="shared" si="75"/>
        <v>0</v>
      </c>
    </row>
    <row r="158" spans="1:15" ht="52.8" x14ac:dyDescent="0.3">
      <c r="A158" s="71" t="s">
        <v>308</v>
      </c>
      <c r="B158" s="72" t="s">
        <v>320</v>
      </c>
      <c r="C158" s="73" t="s">
        <v>85</v>
      </c>
      <c r="D158" s="115">
        <v>3.68</v>
      </c>
      <c r="E158" s="74">
        <v>4</v>
      </c>
      <c r="F158" s="75"/>
      <c r="G158" s="23"/>
      <c r="H158" s="24">
        <v>28.65</v>
      </c>
      <c r="I158" s="12">
        <v>4</v>
      </c>
      <c r="J158" s="10">
        <f>I158+'[6]1'!J84</f>
        <v>4</v>
      </c>
      <c r="K158" s="32">
        <f t="shared" si="71"/>
        <v>0</v>
      </c>
      <c r="L158" s="9">
        <f t="shared" si="72"/>
        <v>14.72</v>
      </c>
      <c r="M158" s="9">
        <f t="shared" si="73"/>
        <v>14.72</v>
      </c>
      <c r="N158" s="9">
        <f t="shared" si="74"/>
        <v>14.72</v>
      </c>
      <c r="O158" s="83">
        <f t="shared" si="75"/>
        <v>0</v>
      </c>
    </row>
    <row r="159" spans="1:15" ht="52.8" x14ac:dyDescent="0.3">
      <c r="A159" s="71" t="s">
        <v>309</v>
      </c>
      <c r="B159" s="72" t="s">
        <v>321</v>
      </c>
      <c r="C159" s="73" t="s">
        <v>85</v>
      </c>
      <c r="D159" s="115">
        <v>6.87</v>
      </c>
      <c r="E159" s="74">
        <v>2</v>
      </c>
      <c r="F159" s="75"/>
      <c r="G159" s="23"/>
      <c r="H159" s="24">
        <v>45.38</v>
      </c>
      <c r="I159" s="12">
        <v>2</v>
      </c>
      <c r="J159" s="10">
        <f>I159+'[6]1'!J85</f>
        <v>2</v>
      </c>
      <c r="K159" s="32">
        <f t="shared" si="71"/>
        <v>0</v>
      </c>
      <c r="L159" s="9">
        <f t="shared" si="72"/>
        <v>13.74</v>
      </c>
      <c r="M159" s="9">
        <f t="shared" si="73"/>
        <v>13.74</v>
      </c>
      <c r="N159" s="9">
        <f t="shared" si="74"/>
        <v>13.74</v>
      </c>
      <c r="O159" s="83">
        <f t="shared" si="75"/>
        <v>0</v>
      </c>
    </row>
    <row r="160" spans="1:15" ht="26.4" x14ac:dyDescent="0.3">
      <c r="A160" s="71" t="s">
        <v>310</v>
      </c>
      <c r="B160" s="85" t="s">
        <v>322</v>
      </c>
      <c r="C160" s="73" t="s">
        <v>85</v>
      </c>
      <c r="D160" s="115">
        <v>6.91</v>
      </c>
      <c r="E160" s="74">
        <v>10</v>
      </c>
      <c r="F160" s="75"/>
      <c r="G160" s="75"/>
      <c r="H160" s="84"/>
      <c r="I160" s="12">
        <v>10</v>
      </c>
      <c r="J160" s="10">
        <f>I160+'[6]1'!J86</f>
        <v>10</v>
      </c>
      <c r="K160" s="32">
        <f t="shared" si="71"/>
        <v>0</v>
      </c>
      <c r="L160" s="9">
        <f t="shared" si="72"/>
        <v>69.099999999999994</v>
      </c>
      <c r="M160" s="9">
        <f t="shared" si="73"/>
        <v>69.099999999999994</v>
      </c>
      <c r="N160" s="9">
        <f t="shared" si="74"/>
        <v>69.099999999999994</v>
      </c>
      <c r="O160" s="83">
        <f t="shared" si="75"/>
        <v>0</v>
      </c>
    </row>
    <row r="161" spans="1:15" ht="26.4" x14ac:dyDescent="0.3">
      <c r="A161" s="71" t="s">
        <v>311</v>
      </c>
      <c r="B161" s="72" t="s">
        <v>323</v>
      </c>
      <c r="C161" s="73" t="s">
        <v>85</v>
      </c>
      <c r="D161" s="115">
        <v>4.3899999999999997</v>
      </c>
      <c r="E161" s="74">
        <v>1</v>
      </c>
      <c r="F161" s="75"/>
      <c r="G161" s="75"/>
      <c r="H161" s="84"/>
      <c r="I161" s="12">
        <v>1</v>
      </c>
      <c r="J161" s="10">
        <f>I161+'[6]1'!J88</f>
        <v>1</v>
      </c>
      <c r="K161" s="32">
        <f t="shared" si="71"/>
        <v>0</v>
      </c>
      <c r="L161" s="9">
        <f t="shared" si="72"/>
        <v>4.3899999999999997</v>
      </c>
      <c r="M161" s="9">
        <f t="shared" si="73"/>
        <v>4.3899999999999997</v>
      </c>
      <c r="N161" s="9">
        <f t="shared" si="74"/>
        <v>4.3899999999999997</v>
      </c>
      <c r="O161" s="83">
        <f t="shared" si="75"/>
        <v>0</v>
      </c>
    </row>
    <row r="162" spans="1:15" ht="26.4" x14ac:dyDescent="0.3">
      <c r="A162" s="71" t="s">
        <v>312</v>
      </c>
      <c r="B162" s="72" t="s">
        <v>324</v>
      </c>
      <c r="C162" s="73" t="s">
        <v>12</v>
      </c>
      <c r="D162" s="115">
        <v>7.94</v>
      </c>
      <c r="E162" s="74">
        <v>37.119999999999997</v>
      </c>
      <c r="F162" s="75"/>
      <c r="G162" s="23"/>
      <c r="H162" s="24">
        <v>16.16</v>
      </c>
      <c r="I162" s="12">
        <v>37.119999999999997</v>
      </c>
      <c r="J162" s="10">
        <f>I162+'[6]1'!J89</f>
        <v>37.119999999999997</v>
      </c>
      <c r="K162" s="32">
        <f t="shared" si="71"/>
        <v>0</v>
      </c>
      <c r="L162" s="9">
        <f t="shared" si="72"/>
        <v>294.73</v>
      </c>
      <c r="M162" s="9">
        <f t="shared" si="73"/>
        <v>294.73</v>
      </c>
      <c r="N162" s="9">
        <f t="shared" si="74"/>
        <v>294.73</v>
      </c>
      <c r="O162" s="83">
        <f t="shared" si="75"/>
        <v>0</v>
      </c>
    </row>
    <row r="163" spans="1:15" ht="26.4" x14ac:dyDescent="0.3">
      <c r="A163" s="71" t="s">
        <v>313</v>
      </c>
      <c r="B163" s="72" t="s">
        <v>163</v>
      </c>
      <c r="C163" s="73" t="s">
        <v>12</v>
      </c>
      <c r="D163" s="115">
        <v>9.75</v>
      </c>
      <c r="E163" s="74">
        <v>10.79</v>
      </c>
      <c r="F163" s="75"/>
      <c r="G163" s="23"/>
      <c r="H163" s="24"/>
      <c r="I163" s="12">
        <v>10.79</v>
      </c>
      <c r="J163" s="10">
        <f t="shared" ref="J163:J167" si="76">SUM(G163:I163)</f>
        <v>10.79</v>
      </c>
      <c r="K163" s="32">
        <f t="shared" si="71"/>
        <v>0</v>
      </c>
      <c r="L163" s="9">
        <f t="shared" ref="L163:L214" si="77">ROUND(E163*D163,2)</f>
        <v>105.2</v>
      </c>
      <c r="M163" s="9">
        <f t="shared" ref="M163:M214" si="78">ROUND(I163*D163,2)</f>
        <v>105.2</v>
      </c>
      <c r="N163" s="9">
        <f t="shared" ref="N163:N214" si="79">ROUND(J163*D163,2)</f>
        <v>105.2</v>
      </c>
      <c r="O163" s="83">
        <f t="shared" si="75"/>
        <v>0</v>
      </c>
    </row>
    <row r="164" spans="1:15" ht="26.4" x14ac:dyDescent="0.3">
      <c r="A164" s="71" t="s">
        <v>314</v>
      </c>
      <c r="B164" s="72" t="s">
        <v>325</v>
      </c>
      <c r="C164" s="73" t="s">
        <v>12</v>
      </c>
      <c r="D164" s="115">
        <v>17.23</v>
      </c>
      <c r="E164" s="74">
        <v>0.96</v>
      </c>
      <c r="F164" s="75"/>
      <c r="G164" s="23"/>
      <c r="H164" s="24"/>
      <c r="I164" s="12">
        <v>0.96</v>
      </c>
      <c r="J164" s="10">
        <f t="shared" si="76"/>
        <v>0.96</v>
      </c>
      <c r="K164" s="32">
        <f t="shared" si="71"/>
        <v>0</v>
      </c>
      <c r="L164" s="9">
        <f t="shared" si="77"/>
        <v>16.54</v>
      </c>
      <c r="M164" s="9">
        <f t="shared" si="78"/>
        <v>16.54</v>
      </c>
      <c r="N164" s="9">
        <f t="shared" si="79"/>
        <v>16.54</v>
      </c>
      <c r="O164" s="83">
        <f t="shared" si="75"/>
        <v>0</v>
      </c>
    </row>
    <row r="165" spans="1:15" ht="26.4" x14ac:dyDescent="0.3">
      <c r="A165" s="71" t="s">
        <v>315</v>
      </c>
      <c r="B165" s="72" t="s">
        <v>326</v>
      </c>
      <c r="C165" s="73" t="s">
        <v>85</v>
      </c>
      <c r="D165" s="115">
        <v>6.34</v>
      </c>
      <c r="E165" s="74">
        <v>1</v>
      </c>
      <c r="F165" s="75"/>
      <c r="G165" s="23"/>
      <c r="H165" s="24"/>
      <c r="I165" s="12">
        <v>1</v>
      </c>
      <c r="J165" s="10">
        <f t="shared" si="76"/>
        <v>1</v>
      </c>
      <c r="K165" s="32">
        <f t="shared" si="71"/>
        <v>0</v>
      </c>
      <c r="L165" s="9">
        <f t="shared" si="77"/>
        <v>6.34</v>
      </c>
      <c r="M165" s="9">
        <f t="shared" si="78"/>
        <v>6.34</v>
      </c>
      <c r="N165" s="9">
        <f t="shared" si="79"/>
        <v>6.34</v>
      </c>
      <c r="O165" s="83">
        <f t="shared" si="75"/>
        <v>0</v>
      </c>
    </row>
    <row r="166" spans="1:15" ht="26.4" x14ac:dyDescent="0.3">
      <c r="A166" s="71" t="s">
        <v>316</v>
      </c>
      <c r="B166" s="72" t="s">
        <v>327</v>
      </c>
      <c r="C166" s="73" t="s">
        <v>85</v>
      </c>
      <c r="D166" s="115">
        <v>974.64</v>
      </c>
      <c r="E166" s="74">
        <v>1</v>
      </c>
      <c r="F166" s="75"/>
      <c r="G166" s="23"/>
      <c r="H166" s="24"/>
      <c r="I166" s="12"/>
      <c r="J166" s="10">
        <f t="shared" si="76"/>
        <v>0</v>
      </c>
      <c r="K166" s="121">
        <f t="shared" ref="K166:K194" si="80">E166-J166</f>
        <v>1</v>
      </c>
      <c r="L166" s="9">
        <f t="shared" si="77"/>
        <v>974.64</v>
      </c>
      <c r="M166" s="9">
        <f t="shared" si="78"/>
        <v>0</v>
      </c>
      <c r="N166" s="9">
        <f t="shared" si="79"/>
        <v>0</v>
      </c>
      <c r="O166" s="83">
        <f t="shared" si="75"/>
        <v>974.64</v>
      </c>
    </row>
    <row r="167" spans="1:15" ht="26.4" x14ac:dyDescent="0.3">
      <c r="A167" s="71" t="s">
        <v>317</v>
      </c>
      <c r="B167" s="72" t="s">
        <v>328</v>
      </c>
      <c r="C167" s="73" t="s">
        <v>85</v>
      </c>
      <c r="D167" s="115">
        <v>6427.44</v>
      </c>
      <c r="E167" s="74">
        <v>2</v>
      </c>
      <c r="F167" s="75"/>
      <c r="G167" s="23"/>
      <c r="H167" s="24"/>
      <c r="I167" s="12">
        <v>2</v>
      </c>
      <c r="J167" s="10">
        <f t="shared" si="76"/>
        <v>2</v>
      </c>
      <c r="K167" s="121">
        <f t="shared" si="80"/>
        <v>0</v>
      </c>
      <c r="L167" s="9">
        <f t="shared" si="77"/>
        <v>12854.88</v>
      </c>
      <c r="M167" s="9">
        <f t="shared" si="78"/>
        <v>12854.88</v>
      </c>
      <c r="N167" s="9">
        <f t="shared" si="79"/>
        <v>12854.88</v>
      </c>
      <c r="O167" s="83">
        <f t="shared" si="75"/>
        <v>0</v>
      </c>
    </row>
    <row r="168" spans="1:15" x14ac:dyDescent="0.3">
      <c r="A168" s="71"/>
      <c r="B168" s="72"/>
      <c r="C168" s="73"/>
      <c r="D168" s="115"/>
      <c r="E168" s="74"/>
      <c r="F168" s="75"/>
      <c r="G168" s="23"/>
      <c r="H168" s="24"/>
      <c r="I168" s="12"/>
      <c r="J168" s="10"/>
      <c r="K168" s="119"/>
      <c r="L168" s="9"/>
      <c r="M168" s="9"/>
      <c r="N168" s="9"/>
      <c r="O168" s="83"/>
    </row>
    <row r="169" spans="1:15" x14ac:dyDescent="0.3">
      <c r="A169" s="91" t="s">
        <v>171</v>
      </c>
      <c r="B169" s="92" t="s">
        <v>51</v>
      </c>
      <c r="C169" s="93"/>
      <c r="D169" s="94"/>
      <c r="E169" s="94"/>
      <c r="F169" s="95"/>
      <c r="G169" s="36"/>
      <c r="H169" s="37">
        <v>42.63</v>
      </c>
      <c r="I169" s="33"/>
      <c r="J169" s="34" t="s">
        <v>329</v>
      </c>
      <c r="K169" s="34"/>
      <c r="L169" s="35">
        <f>SUM(L170:L194)</f>
        <v>3848.1500000000005</v>
      </c>
      <c r="M169" s="35">
        <f t="shared" ref="M169:O169" si="81">SUM(M170:M194)</f>
        <v>2434.37</v>
      </c>
      <c r="N169" s="35">
        <f t="shared" si="81"/>
        <v>2434.37</v>
      </c>
      <c r="O169" s="35">
        <f t="shared" si="81"/>
        <v>1413.7800000000002</v>
      </c>
    </row>
    <row r="170" spans="1:15" ht="26.4" x14ac:dyDescent="0.3">
      <c r="A170" s="71" t="s">
        <v>318</v>
      </c>
      <c r="B170" s="72" t="s">
        <v>354</v>
      </c>
      <c r="C170" s="73" t="s">
        <v>12</v>
      </c>
      <c r="D170" s="115">
        <v>19.760000000000002</v>
      </c>
      <c r="E170" s="74">
        <v>42.16</v>
      </c>
      <c r="F170" s="75"/>
      <c r="G170" s="23"/>
      <c r="H170" s="24"/>
      <c r="I170" s="12">
        <v>42.16</v>
      </c>
      <c r="J170" s="10">
        <f>SUM(G170,I170)</f>
        <v>42.16</v>
      </c>
      <c r="K170" s="132">
        <f t="shared" si="80"/>
        <v>0</v>
      </c>
      <c r="L170" s="9">
        <f t="shared" si="77"/>
        <v>833.08</v>
      </c>
      <c r="M170" s="9">
        <f t="shared" si="78"/>
        <v>833.08</v>
      </c>
      <c r="N170" s="9">
        <f t="shared" si="79"/>
        <v>833.08</v>
      </c>
      <c r="O170" s="83">
        <f t="shared" si="75"/>
        <v>0</v>
      </c>
    </row>
    <row r="171" spans="1:15" ht="26.4" x14ac:dyDescent="0.3">
      <c r="A171" s="71" t="s">
        <v>330</v>
      </c>
      <c r="B171" s="72" t="s">
        <v>325</v>
      </c>
      <c r="C171" s="73" t="s">
        <v>12</v>
      </c>
      <c r="D171" s="115">
        <v>17.23</v>
      </c>
      <c r="E171" s="74">
        <v>16.670000000000002</v>
      </c>
      <c r="F171" s="75"/>
      <c r="G171" s="23"/>
      <c r="H171" s="24"/>
      <c r="I171" s="12">
        <v>16.670000000000002</v>
      </c>
      <c r="J171" s="10">
        <f t="shared" ref="J171:J194" si="82">SUM(G171,I171)</f>
        <v>16.670000000000002</v>
      </c>
      <c r="K171" s="132">
        <f t="shared" si="80"/>
        <v>0</v>
      </c>
      <c r="L171" s="9">
        <f t="shared" si="77"/>
        <v>287.22000000000003</v>
      </c>
      <c r="M171" s="9">
        <f t="shared" si="78"/>
        <v>287.22000000000003</v>
      </c>
      <c r="N171" s="9">
        <f t="shared" si="79"/>
        <v>287.22000000000003</v>
      </c>
      <c r="O171" s="83">
        <f t="shared" si="75"/>
        <v>0</v>
      </c>
    </row>
    <row r="172" spans="1:15" ht="26.4" x14ac:dyDescent="0.3">
      <c r="A172" s="71" t="s">
        <v>331</v>
      </c>
      <c r="B172" s="72" t="s">
        <v>164</v>
      </c>
      <c r="C172" s="73" t="s">
        <v>12</v>
      </c>
      <c r="D172" s="115">
        <v>21.157</v>
      </c>
      <c r="E172" s="74">
        <v>2.06</v>
      </c>
      <c r="F172" s="75"/>
      <c r="G172" s="23"/>
      <c r="H172" s="24"/>
      <c r="I172" s="12">
        <v>2.06</v>
      </c>
      <c r="J172" s="10">
        <f t="shared" si="82"/>
        <v>2.06</v>
      </c>
      <c r="K172" s="132">
        <f t="shared" si="80"/>
        <v>0</v>
      </c>
      <c r="L172" s="9">
        <f t="shared" si="77"/>
        <v>43.58</v>
      </c>
      <c r="M172" s="9">
        <f t="shared" si="78"/>
        <v>43.58</v>
      </c>
      <c r="N172" s="9">
        <f t="shared" si="79"/>
        <v>43.58</v>
      </c>
      <c r="O172" s="83">
        <f t="shared" si="75"/>
        <v>0</v>
      </c>
    </row>
    <row r="173" spans="1:15" ht="26.4" x14ac:dyDescent="0.3">
      <c r="A173" s="71" t="s">
        <v>332</v>
      </c>
      <c r="B173" s="72" t="s">
        <v>168</v>
      </c>
      <c r="C173" s="73" t="s">
        <v>85</v>
      </c>
      <c r="D173" s="115">
        <v>10.85</v>
      </c>
      <c r="E173" s="74">
        <v>7</v>
      </c>
      <c r="F173" s="75"/>
      <c r="G173" s="23"/>
      <c r="H173" s="24"/>
      <c r="I173" s="12">
        <v>7</v>
      </c>
      <c r="J173" s="10">
        <f t="shared" si="82"/>
        <v>7</v>
      </c>
      <c r="K173" s="132">
        <f t="shared" si="80"/>
        <v>0</v>
      </c>
      <c r="L173" s="9">
        <f t="shared" si="77"/>
        <v>75.95</v>
      </c>
      <c r="M173" s="9">
        <f t="shared" si="78"/>
        <v>75.95</v>
      </c>
      <c r="N173" s="9">
        <f t="shared" si="79"/>
        <v>75.95</v>
      </c>
      <c r="O173" s="83">
        <f t="shared" si="75"/>
        <v>0</v>
      </c>
    </row>
    <row r="174" spans="1:15" ht="26.4" x14ac:dyDescent="0.3">
      <c r="A174" s="71" t="s">
        <v>333</v>
      </c>
      <c r="B174" s="72" t="s">
        <v>355</v>
      </c>
      <c r="C174" s="73" t="s">
        <v>85</v>
      </c>
      <c r="D174" s="115">
        <v>12.97</v>
      </c>
      <c r="E174" s="74">
        <v>5</v>
      </c>
      <c r="F174" s="75"/>
      <c r="G174" s="23"/>
      <c r="H174" s="24"/>
      <c r="I174" s="12">
        <v>5</v>
      </c>
      <c r="J174" s="10">
        <f t="shared" si="82"/>
        <v>5</v>
      </c>
      <c r="K174" s="132">
        <f t="shared" si="80"/>
        <v>0</v>
      </c>
      <c r="L174" s="9">
        <f t="shared" si="77"/>
        <v>64.849999999999994</v>
      </c>
      <c r="M174" s="9">
        <f t="shared" si="78"/>
        <v>64.849999999999994</v>
      </c>
      <c r="N174" s="9">
        <f t="shared" si="79"/>
        <v>64.849999999999994</v>
      </c>
      <c r="O174" s="83">
        <f t="shared" si="75"/>
        <v>0</v>
      </c>
    </row>
    <row r="175" spans="1:15" ht="39.6" x14ac:dyDescent="0.3">
      <c r="A175" s="71" t="s">
        <v>334</v>
      </c>
      <c r="B175" s="72" t="s">
        <v>169</v>
      </c>
      <c r="C175" s="73" t="s">
        <v>85</v>
      </c>
      <c r="D175" s="115">
        <v>16.57</v>
      </c>
      <c r="E175" s="74">
        <v>4</v>
      </c>
      <c r="F175" s="75"/>
      <c r="G175" s="23"/>
      <c r="H175" s="24"/>
      <c r="I175" s="12">
        <v>4</v>
      </c>
      <c r="J175" s="10">
        <f t="shared" si="82"/>
        <v>4</v>
      </c>
      <c r="K175" s="132">
        <f t="shared" si="80"/>
        <v>0</v>
      </c>
      <c r="L175" s="9">
        <f t="shared" si="77"/>
        <v>66.28</v>
      </c>
      <c r="M175" s="9">
        <f t="shared" si="78"/>
        <v>66.28</v>
      </c>
      <c r="N175" s="9">
        <f t="shared" si="79"/>
        <v>66.28</v>
      </c>
      <c r="O175" s="83">
        <f t="shared" si="75"/>
        <v>0</v>
      </c>
    </row>
    <row r="176" spans="1:15" ht="39.6" x14ac:dyDescent="0.3">
      <c r="A176" s="71" t="s">
        <v>335</v>
      </c>
      <c r="B176" s="72" t="s">
        <v>170</v>
      </c>
      <c r="C176" s="73" t="s">
        <v>85</v>
      </c>
      <c r="D176" s="115">
        <v>15.01</v>
      </c>
      <c r="E176" s="74">
        <v>7</v>
      </c>
      <c r="F176" s="75"/>
      <c r="G176" s="23"/>
      <c r="H176" s="24"/>
      <c r="I176" s="12">
        <v>7</v>
      </c>
      <c r="J176" s="10">
        <f t="shared" si="82"/>
        <v>7</v>
      </c>
      <c r="K176" s="132">
        <f t="shared" si="80"/>
        <v>0</v>
      </c>
      <c r="L176" s="9">
        <f t="shared" si="77"/>
        <v>105.07</v>
      </c>
      <c r="M176" s="9">
        <f t="shared" si="78"/>
        <v>105.07</v>
      </c>
      <c r="N176" s="9">
        <f t="shared" si="79"/>
        <v>105.07</v>
      </c>
      <c r="O176" s="83">
        <f t="shared" si="75"/>
        <v>0</v>
      </c>
    </row>
    <row r="177" spans="1:15" ht="39.6" x14ac:dyDescent="0.3">
      <c r="A177" s="71" t="s">
        <v>336</v>
      </c>
      <c r="B177" s="72" t="s">
        <v>356</v>
      </c>
      <c r="C177" s="73" t="s">
        <v>85</v>
      </c>
      <c r="D177" s="115">
        <v>5.99</v>
      </c>
      <c r="E177" s="74">
        <v>21</v>
      </c>
      <c r="F177" s="75"/>
      <c r="G177" s="23"/>
      <c r="H177" s="24"/>
      <c r="I177" s="12">
        <v>21</v>
      </c>
      <c r="J177" s="10">
        <f t="shared" si="82"/>
        <v>21</v>
      </c>
      <c r="K177" s="132">
        <f t="shared" si="80"/>
        <v>0</v>
      </c>
      <c r="L177" s="9">
        <f t="shared" si="77"/>
        <v>125.79</v>
      </c>
      <c r="M177" s="9">
        <f t="shared" si="78"/>
        <v>125.79</v>
      </c>
      <c r="N177" s="9">
        <f t="shared" si="79"/>
        <v>125.79</v>
      </c>
      <c r="O177" s="83">
        <f t="shared" si="75"/>
        <v>0</v>
      </c>
    </row>
    <row r="178" spans="1:15" ht="39.6" x14ac:dyDescent="0.3">
      <c r="A178" s="71" t="s">
        <v>337</v>
      </c>
      <c r="B178" s="72" t="s">
        <v>161</v>
      </c>
      <c r="C178" s="73" t="s">
        <v>85</v>
      </c>
      <c r="D178" s="115">
        <v>110.14</v>
      </c>
      <c r="E178" s="74">
        <v>10</v>
      </c>
      <c r="F178" s="75"/>
      <c r="G178" s="23"/>
      <c r="H178" s="24"/>
      <c r="I178" s="12"/>
      <c r="J178" s="10">
        <f t="shared" si="82"/>
        <v>0</v>
      </c>
      <c r="K178" s="132">
        <f t="shared" si="80"/>
        <v>10</v>
      </c>
      <c r="L178" s="9">
        <f t="shared" si="77"/>
        <v>1101.4000000000001</v>
      </c>
      <c r="M178" s="9">
        <f t="shared" si="78"/>
        <v>0</v>
      </c>
      <c r="N178" s="9">
        <f t="shared" si="79"/>
        <v>0</v>
      </c>
      <c r="O178" s="83">
        <f t="shared" si="75"/>
        <v>1101.4000000000001</v>
      </c>
    </row>
    <row r="179" spans="1:15" ht="39.6" x14ac:dyDescent="0.3">
      <c r="A179" s="71" t="s">
        <v>338</v>
      </c>
      <c r="B179" s="72" t="s">
        <v>357</v>
      </c>
      <c r="C179" s="73" t="s">
        <v>85</v>
      </c>
      <c r="D179" s="115">
        <v>104.48</v>
      </c>
      <c r="E179" s="74">
        <v>1</v>
      </c>
      <c r="F179" s="75"/>
      <c r="G179" s="23"/>
      <c r="H179" s="24"/>
      <c r="I179" s="12"/>
      <c r="J179" s="10">
        <f t="shared" si="82"/>
        <v>0</v>
      </c>
      <c r="K179" s="132">
        <f t="shared" si="80"/>
        <v>1</v>
      </c>
      <c r="L179" s="9">
        <f t="shared" si="77"/>
        <v>104.48</v>
      </c>
      <c r="M179" s="9">
        <f t="shared" si="78"/>
        <v>0</v>
      </c>
      <c r="N179" s="9">
        <f t="shared" si="79"/>
        <v>0</v>
      </c>
      <c r="O179" s="83">
        <f t="shared" si="75"/>
        <v>104.48</v>
      </c>
    </row>
    <row r="180" spans="1:15" ht="52.8" x14ac:dyDescent="0.3">
      <c r="A180" s="71" t="s">
        <v>339</v>
      </c>
      <c r="B180" s="72" t="s">
        <v>320</v>
      </c>
      <c r="C180" s="73" t="s">
        <v>85</v>
      </c>
      <c r="D180" s="115">
        <v>21.89</v>
      </c>
      <c r="E180" s="74">
        <v>2</v>
      </c>
      <c r="F180" s="75"/>
      <c r="G180" s="23"/>
      <c r="H180" s="24"/>
      <c r="I180" s="12">
        <v>2</v>
      </c>
      <c r="J180" s="10">
        <f t="shared" si="82"/>
        <v>2</v>
      </c>
      <c r="K180" s="132">
        <f t="shared" si="80"/>
        <v>0</v>
      </c>
      <c r="L180" s="9">
        <f t="shared" si="77"/>
        <v>43.78</v>
      </c>
      <c r="M180" s="9">
        <f t="shared" si="78"/>
        <v>43.78</v>
      </c>
      <c r="N180" s="9">
        <f t="shared" si="79"/>
        <v>43.78</v>
      </c>
      <c r="O180" s="83">
        <f t="shared" si="75"/>
        <v>0</v>
      </c>
    </row>
    <row r="181" spans="1:15" ht="52.8" x14ac:dyDescent="0.3">
      <c r="A181" s="71" t="s">
        <v>340</v>
      </c>
      <c r="B181" s="72" t="s">
        <v>165</v>
      </c>
      <c r="C181" s="73" t="s">
        <v>85</v>
      </c>
      <c r="D181" s="115">
        <v>45.81</v>
      </c>
      <c r="E181" s="74">
        <v>1</v>
      </c>
      <c r="F181" s="75"/>
      <c r="G181" s="23"/>
      <c r="H181" s="24"/>
      <c r="I181" s="12">
        <v>1</v>
      </c>
      <c r="J181" s="10">
        <f t="shared" si="82"/>
        <v>1</v>
      </c>
      <c r="K181" s="132">
        <f t="shared" si="80"/>
        <v>0</v>
      </c>
      <c r="L181" s="9">
        <f t="shared" si="77"/>
        <v>45.81</v>
      </c>
      <c r="M181" s="9">
        <f t="shared" si="78"/>
        <v>45.81</v>
      </c>
      <c r="N181" s="9">
        <f t="shared" si="79"/>
        <v>45.81</v>
      </c>
      <c r="O181" s="83">
        <f t="shared" si="75"/>
        <v>0</v>
      </c>
    </row>
    <row r="182" spans="1:15" ht="26.4" x14ac:dyDescent="0.3">
      <c r="A182" s="71" t="s">
        <v>341</v>
      </c>
      <c r="B182" s="72" t="s">
        <v>358</v>
      </c>
      <c r="C182" s="73" t="s">
        <v>85</v>
      </c>
      <c r="D182" s="115">
        <v>10.9</v>
      </c>
      <c r="E182" s="74">
        <v>36</v>
      </c>
      <c r="F182" s="75"/>
      <c r="G182" s="23"/>
      <c r="H182" s="24"/>
      <c r="I182" s="12">
        <v>36</v>
      </c>
      <c r="J182" s="10">
        <f t="shared" si="82"/>
        <v>36</v>
      </c>
      <c r="K182" s="132">
        <f t="shared" si="80"/>
        <v>0</v>
      </c>
      <c r="L182" s="9">
        <f t="shared" si="77"/>
        <v>392.4</v>
      </c>
      <c r="M182" s="9">
        <f t="shared" si="78"/>
        <v>392.4</v>
      </c>
      <c r="N182" s="9">
        <f t="shared" si="79"/>
        <v>392.4</v>
      </c>
      <c r="O182" s="83">
        <f t="shared" si="75"/>
        <v>0</v>
      </c>
    </row>
    <row r="183" spans="1:15" ht="26.4" x14ac:dyDescent="0.3">
      <c r="A183" s="71" t="s">
        <v>342</v>
      </c>
      <c r="B183" s="72" t="s">
        <v>359</v>
      </c>
      <c r="C183" s="73" t="s">
        <v>85</v>
      </c>
      <c r="D183" s="115">
        <v>5.66</v>
      </c>
      <c r="E183" s="74">
        <v>2</v>
      </c>
      <c r="F183" s="75"/>
      <c r="G183" s="23"/>
      <c r="H183" s="24"/>
      <c r="I183" s="12">
        <v>2</v>
      </c>
      <c r="J183" s="10">
        <f t="shared" si="82"/>
        <v>2</v>
      </c>
      <c r="K183" s="132">
        <f t="shared" si="80"/>
        <v>0</v>
      </c>
      <c r="L183" s="9">
        <f t="shared" si="77"/>
        <v>11.32</v>
      </c>
      <c r="M183" s="9">
        <f t="shared" si="78"/>
        <v>11.32</v>
      </c>
      <c r="N183" s="9">
        <f t="shared" si="79"/>
        <v>11.32</v>
      </c>
      <c r="O183" s="83">
        <f t="shared" si="75"/>
        <v>0</v>
      </c>
    </row>
    <row r="184" spans="1:15" ht="26.4" x14ac:dyDescent="0.3">
      <c r="A184" s="71" t="s">
        <v>343</v>
      </c>
      <c r="B184" s="72" t="s">
        <v>360</v>
      </c>
      <c r="C184" s="73" t="s">
        <v>85</v>
      </c>
      <c r="D184" s="115">
        <v>27.03</v>
      </c>
      <c r="E184" s="74">
        <v>1</v>
      </c>
      <c r="F184" s="75"/>
      <c r="G184" s="23"/>
      <c r="H184" s="24"/>
      <c r="I184" s="12">
        <v>1</v>
      </c>
      <c r="J184" s="10">
        <f t="shared" si="82"/>
        <v>1</v>
      </c>
      <c r="K184" s="132">
        <f t="shared" si="80"/>
        <v>0</v>
      </c>
      <c r="L184" s="9">
        <f t="shared" si="77"/>
        <v>27.03</v>
      </c>
      <c r="M184" s="9">
        <f t="shared" si="78"/>
        <v>27.03</v>
      </c>
      <c r="N184" s="9">
        <f t="shared" si="79"/>
        <v>27.03</v>
      </c>
      <c r="O184" s="83">
        <f t="shared" si="75"/>
        <v>0</v>
      </c>
    </row>
    <row r="185" spans="1:15" ht="26.4" x14ac:dyDescent="0.3">
      <c r="A185" s="71" t="s">
        <v>344</v>
      </c>
      <c r="B185" s="72" t="s">
        <v>167</v>
      </c>
      <c r="C185" s="73" t="s">
        <v>85</v>
      </c>
      <c r="D185" s="115">
        <v>14.1</v>
      </c>
      <c r="E185" s="74">
        <v>1</v>
      </c>
      <c r="F185" s="75"/>
      <c r="G185" s="23"/>
      <c r="H185" s="24"/>
      <c r="I185" s="12">
        <v>1</v>
      </c>
      <c r="J185" s="10">
        <f t="shared" si="82"/>
        <v>1</v>
      </c>
      <c r="K185" s="132">
        <f t="shared" si="80"/>
        <v>0</v>
      </c>
      <c r="L185" s="9">
        <f t="shared" si="77"/>
        <v>14.1</v>
      </c>
      <c r="M185" s="9">
        <f t="shared" si="78"/>
        <v>14.1</v>
      </c>
      <c r="N185" s="9">
        <f t="shared" si="79"/>
        <v>14.1</v>
      </c>
      <c r="O185" s="83">
        <f t="shared" si="75"/>
        <v>0</v>
      </c>
    </row>
    <row r="186" spans="1:15" ht="26.4" x14ac:dyDescent="0.3">
      <c r="A186" s="71" t="s">
        <v>345</v>
      </c>
      <c r="B186" s="72" t="s">
        <v>361</v>
      </c>
      <c r="C186" s="73" t="s">
        <v>85</v>
      </c>
      <c r="D186" s="115">
        <v>10.78</v>
      </c>
      <c r="E186" s="74">
        <v>5</v>
      </c>
      <c r="F186" s="75"/>
      <c r="G186" s="23"/>
      <c r="H186" s="24"/>
      <c r="I186" s="12">
        <v>5</v>
      </c>
      <c r="J186" s="10">
        <f t="shared" si="82"/>
        <v>5</v>
      </c>
      <c r="K186" s="132">
        <f t="shared" si="80"/>
        <v>0</v>
      </c>
      <c r="L186" s="9">
        <f t="shared" si="77"/>
        <v>53.9</v>
      </c>
      <c r="M186" s="9">
        <f t="shared" si="78"/>
        <v>53.9</v>
      </c>
      <c r="N186" s="9">
        <f t="shared" si="79"/>
        <v>53.9</v>
      </c>
      <c r="O186" s="83">
        <f t="shared" si="75"/>
        <v>0</v>
      </c>
    </row>
    <row r="187" spans="1:15" x14ac:dyDescent="0.3">
      <c r="A187" s="71" t="s">
        <v>346</v>
      </c>
      <c r="B187" s="72" t="s">
        <v>362</v>
      </c>
      <c r="C187" s="73" t="s">
        <v>85</v>
      </c>
      <c r="D187" s="115">
        <v>2.2000000000000002</v>
      </c>
      <c r="E187" s="74">
        <v>1</v>
      </c>
      <c r="F187" s="75"/>
      <c r="G187" s="23"/>
      <c r="H187" s="24"/>
      <c r="I187" s="12">
        <v>1</v>
      </c>
      <c r="J187" s="10">
        <f t="shared" si="82"/>
        <v>1</v>
      </c>
      <c r="K187" s="132">
        <f t="shared" si="80"/>
        <v>0</v>
      </c>
      <c r="L187" s="9">
        <f t="shared" si="77"/>
        <v>2.2000000000000002</v>
      </c>
      <c r="M187" s="9">
        <f t="shared" si="78"/>
        <v>2.2000000000000002</v>
      </c>
      <c r="N187" s="9">
        <f t="shared" si="79"/>
        <v>2.2000000000000002</v>
      </c>
      <c r="O187" s="83">
        <f t="shared" si="75"/>
        <v>0</v>
      </c>
    </row>
    <row r="188" spans="1:15" ht="52.8" x14ac:dyDescent="0.3">
      <c r="A188" s="71" t="s">
        <v>347</v>
      </c>
      <c r="B188" s="72" t="s">
        <v>162</v>
      </c>
      <c r="C188" s="73" t="s">
        <v>85</v>
      </c>
      <c r="D188" s="115">
        <v>207.9</v>
      </c>
      <c r="E188" s="74">
        <v>1</v>
      </c>
      <c r="F188" s="75"/>
      <c r="G188" s="23"/>
      <c r="H188" s="24"/>
      <c r="I188" s="12"/>
      <c r="J188" s="10">
        <f t="shared" si="82"/>
        <v>0</v>
      </c>
      <c r="K188" s="132">
        <f t="shared" si="80"/>
        <v>1</v>
      </c>
      <c r="L188" s="9">
        <f t="shared" si="77"/>
        <v>207.9</v>
      </c>
      <c r="M188" s="9">
        <f t="shared" si="78"/>
        <v>0</v>
      </c>
      <c r="N188" s="9">
        <f t="shared" si="79"/>
        <v>0</v>
      </c>
      <c r="O188" s="83">
        <f t="shared" si="75"/>
        <v>207.9</v>
      </c>
    </row>
    <row r="189" spans="1:15" x14ac:dyDescent="0.3">
      <c r="A189" s="71" t="s">
        <v>348</v>
      </c>
      <c r="B189" s="72" t="s">
        <v>363</v>
      </c>
      <c r="C189" s="73" t="s">
        <v>85</v>
      </c>
      <c r="D189" s="115">
        <v>13.52</v>
      </c>
      <c r="E189" s="74">
        <v>5</v>
      </c>
      <c r="F189" s="75"/>
      <c r="G189" s="23"/>
      <c r="H189" s="24"/>
      <c r="I189" s="12">
        <v>5</v>
      </c>
      <c r="J189" s="10">
        <f t="shared" si="82"/>
        <v>5</v>
      </c>
      <c r="K189" s="132">
        <f t="shared" si="80"/>
        <v>0</v>
      </c>
      <c r="L189" s="9">
        <f t="shared" si="77"/>
        <v>67.599999999999994</v>
      </c>
      <c r="M189" s="9">
        <f t="shared" si="78"/>
        <v>67.599999999999994</v>
      </c>
      <c r="N189" s="9">
        <f t="shared" si="79"/>
        <v>67.599999999999994</v>
      </c>
      <c r="O189" s="83">
        <f t="shared" si="75"/>
        <v>0</v>
      </c>
    </row>
    <row r="190" spans="1:15" x14ac:dyDescent="0.3">
      <c r="A190" s="71" t="s">
        <v>349</v>
      </c>
      <c r="B190" s="72" t="s">
        <v>364</v>
      </c>
      <c r="C190" s="73" t="s">
        <v>85</v>
      </c>
      <c r="D190" s="115">
        <v>16.16</v>
      </c>
      <c r="E190" s="74">
        <v>1</v>
      </c>
      <c r="F190" s="75"/>
      <c r="G190" s="23"/>
      <c r="H190" s="24"/>
      <c r="I190" s="12">
        <v>1</v>
      </c>
      <c r="J190" s="10">
        <f t="shared" si="82"/>
        <v>1</v>
      </c>
      <c r="K190" s="132">
        <f t="shared" si="80"/>
        <v>0</v>
      </c>
      <c r="L190" s="9">
        <f t="shared" si="77"/>
        <v>16.16</v>
      </c>
      <c r="M190" s="9">
        <f t="shared" si="78"/>
        <v>16.16</v>
      </c>
      <c r="N190" s="9">
        <f t="shared" si="79"/>
        <v>16.16</v>
      </c>
      <c r="O190" s="83">
        <f t="shared" si="75"/>
        <v>0</v>
      </c>
    </row>
    <row r="191" spans="1:15" ht="26.4" x14ac:dyDescent="0.3">
      <c r="A191" s="71" t="s">
        <v>350</v>
      </c>
      <c r="B191" s="72" t="s">
        <v>365</v>
      </c>
      <c r="C191" s="73" t="s">
        <v>85</v>
      </c>
      <c r="D191" s="115">
        <v>16.510000000000002</v>
      </c>
      <c r="E191" s="74">
        <v>1</v>
      </c>
      <c r="F191" s="75"/>
      <c r="G191" s="23"/>
      <c r="H191" s="24"/>
      <c r="I191" s="12">
        <v>1</v>
      </c>
      <c r="J191" s="10">
        <f t="shared" si="82"/>
        <v>1</v>
      </c>
      <c r="K191" s="132">
        <f t="shared" si="80"/>
        <v>0</v>
      </c>
      <c r="L191" s="9">
        <f t="shared" si="77"/>
        <v>16.510000000000002</v>
      </c>
      <c r="M191" s="9">
        <f t="shared" si="78"/>
        <v>16.510000000000002</v>
      </c>
      <c r="N191" s="9">
        <f t="shared" si="79"/>
        <v>16.510000000000002</v>
      </c>
      <c r="O191" s="83">
        <f t="shared" si="75"/>
        <v>0</v>
      </c>
    </row>
    <row r="192" spans="1:15" ht="26.4" x14ac:dyDescent="0.3">
      <c r="A192" s="71" t="s">
        <v>351</v>
      </c>
      <c r="B192" s="72" t="s">
        <v>366</v>
      </c>
      <c r="C192" s="73" t="s">
        <v>85</v>
      </c>
      <c r="D192" s="115">
        <v>21.12</v>
      </c>
      <c r="E192" s="74">
        <v>2</v>
      </c>
      <c r="F192" s="75"/>
      <c r="G192" s="23"/>
      <c r="H192" s="24"/>
      <c r="I192" s="12">
        <v>2</v>
      </c>
      <c r="J192" s="10">
        <f t="shared" si="82"/>
        <v>2</v>
      </c>
      <c r="K192" s="132">
        <f t="shared" si="80"/>
        <v>0</v>
      </c>
      <c r="L192" s="9">
        <f t="shared" si="77"/>
        <v>42.24</v>
      </c>
      <c r="M192" s="9">
        <f t="shared" si="78"/>
        <v>42.24</v>
      </c>
      <c r="N192" s="9">
        <f t="shared" si="79"/>
        <v>42.24</v>
      </c>
      <c r="O192" s="83">
        <f t="shared" si="75"/>
        <v>0</v>
      </c>
    </row>
    <row r="193" spans="1:15" ht="52.8" x14ac:dyDescent="0.3">
      <c r="A193" s="71" t="s">
        <v>352</v>
      </c>
      <c r="B193" s="72" t="s">
        <v>166</v>
      </c>
      <c r="C193" s="73" t="s">
        <v>85</v>
      </c>
      <c r="D193" s="115">
        <v>12.75</v>
      </c>
      <c r="E193" s="74">
        <v>2</v>
      </c>
      <c r="F193" s="75"/>
      <c r="G193" s="23"/>
      <c r="H193" s="24"/>
      <c r="I193" s="12">
        <v>2</v>
      </c>
      <c r="J193" s="10">
        <f t="shared" si="82"/>
        <v>2</v>
      </c>
      <c r="K193" s="132">
        <f t="shared" si="80"/>
        <v>0</v>
      </c>
      <c r="L193" s="9">
        <f t="shared" si="77"/>
        <v>25.5</v>
      </c>
      <c r="M193" s="9">
        <f t="shared" si="78"/>
        <v>25.5</v>
      </c>
      <c r="N193" s="9">
        <f t="shared" si="79"/>
        <v>25.5</v>
      </c>
      <c r="O193" s="83">
        <f t="shared" si="75"/>
        <v>0</v>
      </c>
    </row>
    <row r="194" spans="1:15" ht="26.4" x14ac:dyDescent="0.3">
      <c r="A194" s="71" t="s">
        <v>353</v>
      </c>
      <c r="B194" s="72" t="s">
        <v>367</v>
      </c>
      <c r="C194" s="73" t="s">
        <v>85</v>
      </c>
      <c r="D194" s="115">
        <v>14.8</v>
      </c>
      <c r="E194" s="74">
        <v>5</v>
      </c>
      <c r="F194" s="75"/>
      <c r="G194" s="23"/>
      <c r="H194" s="24"/>
      <c r="I194" s="12">
        <v>5</v>
      </c>
      <c r="J194" s="10">
        <f t="shared" si="82"/>
        <v>5</v>
      </c>
      <c r="K194" s="132">
        <f t="shared" si="80"/>
        <v>0</v>
      </c>
      <c r="L194" s="9">
        <f t="shared" si="77"/>
        <v>74</v>
      </c>
      <c r="M194" s="9">
        <f t="shared" si="78"/>
        <v>74</v>
      </c>
      <c r="N194" s="9">
        <f t="shared" si="79"/>
        <v>74</v>
      </c>
      <c r="O194" s="83">
        <f t="shared" si="75"/>
        <v>0</v>
      </c>
    </row>
    <row r="195" spans="1:15" x14ac:dyDescent="0.3">
      <c r="A195" s="71"/>
      <c r="B195" s="72"/>
      <c r="C195" s="73"/>
      <c r="D195" s="115"/>
      <c r="E195" s="74"/>
      <c r="F195" s="75"/>
      <c r="G195" s="23"/>
      <c r="H195" s="24"/>
      <c r="I195" s="12"/>
      <c r="J195" s="10"/>
      <c r="K195" s="119"/>
      <c r="L195" s="9"/>
      <c r="M195" s="9"/>
      <c r="N195" s="9"/>
      <c r="O195" s="83"/>
    </row>
    <row r="196" spans="1:15" x14ac:dyDescent="0.3">
      <c r="A196" s="91" t="s">
        <v>172</v>
      </c>
      <c r="B196" s="92" t="s">
        <v>368</v>
      </c>
      <c r="C196" s="93"/>
      <c r="D196" s="120"/>
      <c r="E196" s="94"/>
      <c r="F196" s="95"/>
      <c r="G196" s="36"/>
      <c r="H196" s="37">
        <v>42.63</v>
      </c>
      <c r="I196" s="33"/>
      <c r="J196" s="34"/>
      <c r="K196" s="34"/>
      <c r="L196" s="35">
        <f>SUM(L197:L198)</f>
        <v>43.2</v>
      </c>
      <c r="M196" s="35">
        <f t="shared" ref="M196:O196" si="83">SUM(M197:M198)</f>
        <v>0</v>
      </c>
      <c r="N196" s="35">
        <f t="shared" si="83"/>
        <v>0</v>
      </c>
      <c r="O196" s="35">
        <f t="shared" si="83"/>
        <v>43.2</v>
      </c>
    </row>
    <row r="197" spans="1:15" x14ac:dyDescent="0.3">
      <c r="A197" s="71" t="s">
        <v>369</v>
      </c>
      <c r="B197" s="72" t="s">
        <v>370</v>
      </c>
      <c r="C197" s="73" t="s">
        <v>85</v>
      </c>
      <c r="D197" s="115">
        <v>4.4800000000000004</v>
      </c>
      <c r="E197" s="74">
        <v>5</v>
      </c>
      <c r="F197" s="75"/>
      <c r="G197" s="23"/>
      <c r="H197" s="24"/>
      <c r="I197" s="12"/>
      <c r="J197" s="10">
        <f t="shared" ref="J197:J198" si="84">SUM(G197,I197)</f>
        <v>0</v>
      </c>
      <c r="K197" s="132">
        <f>E197-J197</f>
        <v>5</v>
      </c>
      <c r="L197" s="9">
        <f t="shared" si="77"/>
        <v>22.4</v>
      </c>
      <c r="M197" s="9">
        <f t="shared" si="78"/>
        <v>0</v>
      </c>
      <c r="N197" s="9">
        <f t="shared" si="79"/>
        <v>0</v>
      </c>
      <c r="O197" s="83">
        <f t="shared" si="75"/>
        <v>22.4</v>
      </c>
    </row>
    <row r="198" spans="1:15" x14ac:dyDescent="0.3">
      <c r="A198" s="71" t="s">
        <v>373</v>
      </c>
      <c r="B198" s="72" t="s">
        <v>371</v>
      </c>
      <c r="C198" s="73" t="s">
        <v>85</v>
      </c>
      <c r="D198" s="115">
        <v>4.16</v>
      </c>
      <c r="E198" s="74">
        <v>5</v>
      </c>
      <c r="F198" s="75"/>
      <c r="G198" s="23"/>
      <c r="H198" s="24"/>
      <c r="I198" s="12"/>
      <c r="J198" s="10">
        <f t="shared" si="84"/>
        <v>0</v>
      </c>
      <c r="K198" s="132">
        <f>E198-J198</f>
        <v>5</v>
      </c>
      <c r="L198" s="9">
        <f t="shared" si="77"/>
        <v>20.8</v>
      </c>
      <c r="M198" s="9">
        <f t="shared" si="78"/>
        <v>0</v>
      </c>
      <c r="N198" s="9">
        <f t="shared" si="79"/>
        <v>0</v>
      </c>
      <c r="O198" s="83">
        <f t="shared" si="75"/>
        <v>20.8</v>
      </c>
    </row>
    <row r="199" spans="1:15" x14ac:dyDescent="0.3">
      <c r="A199" s="71"/>
      <c r="B199" s="72"/>
      <c r="C199" s="73"/>
      <c r="D199" s="115"/>
      <c r="E199" s="74"/>
      <c r="F199" s="75"/>
      <c r="G199" s="23"/>
      <c r="H199" s="24"/>
      <c r="I199" s="12"/>
      <c r="J199" s="10"/>
      <c r="K199" s="119"/>
      <c r="L199" s="9"/>
      <c r="M199" s="9"/>
      <c r="N199" s="9"/>
      <c r="O199" s="83"/>
    </row>
    <row r="200" spans="1:15" x14ac:dyDescent="0.3">
      <c r="A200" s="91" t="s">
        <v>173</v>
      </c>
      <c r="B200" s="92" t="s">
        <v>372</v>
      </c>
      <c r="C200" s="93"/>
      <c r="D200" s="120"/>
      <c r="E200" s="94"/>
      <c r="F200" s="95"/>
      <c r="G200" s="36"/>
      <c r="H200" s="37">
        <v>42.63</v>
      </c>
      <c r="I200" s="33"/>
      <c r="J200" s="34"/>
      <c r="K200" s="34"/>
      <c r="L200" s="35">
        <f>SUM(L201:L214)</f>
        <v>21284.3</v>
      </c>
      <c r="M200" s="35">
        <f t="shared" ref="M200:O200" si="85">SUM(M201:M214)</f>
        <v>18722.899999999998</v>
      </c>
      <c r="N200" s="35">
        <f t="shared" si="85"/>
        <v>18722.899999999998</v>
      </c>
      <c r="O200" s="35">
        <f t="shared" si="85"/>
        <v>2561.3999999999996</v>
      </c>
    </row>
    <row r="201" spans="1:15" ht="26.4" x14ac:dyDescent="0.3">
      <c r="A201" s="71" t="s">
        <v>374</v>
      </c>
      <c r="B201" s="72" t="s">
        <v>388</v>
      </c>
      <c r="C201" s="73" t="s">
        <v>10</v>
      </c>
      <c r="D201" s="115">
        <v>70.0899</v>
      </c>
      <c r="E201" s="74">
        <v>35.39</v>
      </c>
      <c r="F201" s="75"/>
      <c r="G201" s="23"/>
      <c r="H201" s="24"/>
      <c r="I201" s="12">
        <v>35.39</v>
      </c>
      <c r="J201" s="10">
        <f t="shared" ref="J201:J214" si="86">SUM(G201,I201)</f>
        <v>35.39</v>
      </c>
      <c r="K201" s="132">
        <f>E201-J201</f>
        <v>0</v>
      </c>
      <c r="L201" s="9">
        <f t="shared" si="77"/>
        <v>2480.48</v>
      </c>
      <c r="M201" s="9">
        <f t="shared" si="78"/>
        <v>2480.48</v>
      </c>
      <c r="N201" s="9">
        <f t="shared" si="79"/>
        <v>2480.48</v>
      </c>
      <c r="O201" s="83">
        <f t="shared" si="75"/>
        <v>0</v>
      </c>
    </row>
    <row r="202" spans="1:15" ht="26.4" x14ac:dyDescent="0.3">
      <c r="A202" s="71" t="s">
        <v>375</v>
      </c>
      <c r="B202" s="72" t="s">
        <v>389</v>
      </c>
      <c r="C202" s="73" t="s">
        <v>7</v>
      </c>
      <c r="D202" s="115">
        <v>5.12</v>
      </c>
      <c r="E202" s="74">
        <v>11.52</v>
      </c>
      <c r="F202" s="75"/>
      <c r="G202" s="23"/>
      <c r="H202" s="24"/>
      <c r="I202" s="74">
        <v>11.52</v>
      </c>
      <c r="J202" s="10">
        <f t="shared" si="86"/>
        <v>11.52</v>
      </c>
      <c r="K202" s="132">
        <f>E202-J202</f>
        <v>0</v>
      </c>
      <c r="L202" s="9">
        <f t="shared" si="77"/>
        <v>58.98</v>
      </c>
      <c r="M202" s="9">
        <f t="shared" si="78"/>
        <v>58.98</v>
      </c>
      <c r="N202" s="9">
        <f t="shared" si="79"/>
        <v>58.98</v>
      </c>
      <c r="O202" s="83">
        <f t="shared" si="75"/>
        <v>0</v>
      </c>
    </row>
    <row r="203" spans="1:15" ht="26.4" x14ac:dyDescent="0.3">
      <c r="A203" s="71" t="s">
        <v>376</v>
      </c>
      <c r="B203" s="72" t="s">
        <v>299</v>
      </c>
      <c r="C203" s="73" t="s">
        <v>7</v>
      </c>
      <c r="D203" s="115">
        <v>27.428000000000001</v>
      </c>
      <c r="E203" s="74">
        <v>1.46</v>
      </c>
      <c r="F203" s="75"/>
      <c r="G203" s="23"/>
      <c r="H203" s="24"/>
      <c r="I203" s="74">
        <v>1.46</v>
      </c>
      <c r="J203" s="10">
        <f t="shared" si="86"/>
        <v>1.46</v>
      </c>
      <c r="K203" s="132">
        <f>E203-J203</f>
        <v>0</v>
      </c>
      <c r="L203" s="9">
        <f t="shared" si="77"/>
        <v>40.04</v>
      </c>
      <c r="M203" s="9">
        <f t="shared" si="78"/>
        <v>40.04</v>
      </c>
      <c r="N203" s="9">
        <f t="shared" si="79"/>
        <v>40.04</v>
      </c>
      <c r="O203" s="83">
        <f t="shared" si="75"/>
        <v>0</v>
      </c>
    </row>
    <row r="204" spans="1:15" ht="26.4" x14ac:dyDescent="0.3">
      <c r="A204" s="71" t="s">
        <v>377</v>
      </c>
      <c r="B204" s="72" t="s">
        <v>390</v>
      </c>
      <c r="C204" s="73" t="s">
        <v>7</v>
      </c>
      <c r="D204" s="115">
        <v>38.579700000000003</v>
      </c>
      <c r="E204" s="74">
        <v>14.74</v>
      </c>
      <c r="F204" s="75"/>
      <c r="G204" s="23"/>
      <c r="H204" s="24"/>
      <c r="I204" s="74"/>
      <c r="J204" s="10">
        <f t="shared" si="86"/>
        <v>0</v>
      </c>
      <c r="K204" s="132">
        <f t="shared" ref="K204:K214" si="87">E204-J204</f>
        <v>14.74</v>
      </c>
      <c r="L204" s="9">
        <f t="shared" si="77"/>
        <v>568.66</v>
      </c>
      <c r="M204" s="9">
        <f t="shared" si="78"/>
        <v>0</v>
      </c>
      <c r="N204" s="9">
        <f t="shared" si="79"/>
        <v>0</v>
      </c>
      <c r="O204" s="83">
        <f t="shared" si="75"/>
        <v>568.66</v>
      </c>
    </row>
    <row r="205" spans="1:15" ht="39.6" x14ac:dyDescent="0.3">
      <c r="A205" s="71" t="s">
        <v>378</v>
      </c>
      <c r="B205" s="72" t="s">
        <v>202</v>
      </c>
      <c r="C205" s="73" t="s">
        <v>7</v>
      </c>
      <c r="D205" s="115">
        <v>95.478999999999999</v>
      </c>
      <c r="E205" s="74">
        <v>2.72</v>
      </c>
      <c r="F205" s="75"/>
      <c r="G205" s="23"/>
      <c r="H205" s="24"/>
      <c r="I205" s="74">
        <v>2.72</v>
      </c>
      <c r="J205" s="10">
        <f t="shared" si="86"/>
        <v>2.72</v>
      </c>
      <c r="K205" s="132">
        <f t="shared" si="87"/>
        <v>0</v>
      </c>
      <c r="L205" s="9">
        <f t="shared" si="77"/>
        <v>259.7</v>
      </c>
      <c r="M205" s="9">
        <f t="shared" si="78"/>
        <v>259.7</v>
      </c>
      <c r="N205" s="9">
        <f t="shared" si="79"/>
        <v>259.7</v>
      </c>
      <c r="O205" s="83">
        <f t="shared" si="75"/>
        <v>0</v>
      </c>
    </row>
    <row r="206" spans="1:15" ht="52.8" x14ac:dyDescent="0.3">
      <c r="A206" s="71" t="s">
        <v>379</v>
      </c>
      <c r="B206" s="72" t="s">
        <v>133</v>
      </c>
      <c r="C206" s="73" t="s">
        <v>7</v>
      </c>
      <c r="D206" s="115">
        <v>72.33</v>
      </c>
      <c r="E206" s="74">
        <v>0.8</v>
      </c>
      <c r="F206" s="75"/>
      <c r="G206" s="23"/>
      <c r="H206" s="24"/>
      <c r="I206" s="74">
        <v>0.8</v>
      </c>
      <c r="J206" s="10">
        <f t="shared" si="86"/>
        <v>0.8</v>
      </c>
      <c r="K206" s="132">
        <f t="shared" si="87"/>
        <v>0</v>
      </c>
      <c r="L206" s="9">
        <f t="shared" si="77"/>
        <v>57.86</v>
      </c>
      <c r="M206" s="9">
        <f t="shared" si="78"/>
        <v>57.86</v>
      </c>
      <c r="N206" s="9">
        <f t="shared" si="79"/>
        <v>57.86</v>
      </c>
      <c r="O206" s="83">
        <f t="shared" si="75"/>
        <v>0</v>
      </c>
    </row>
    <row r="207" spans="1:15" ht="26.4" x14ac:dyDescent="0.3">
      <c r="A207" s="71" t="s">
        <v>380</v>
      </c>
      <c r="B207" s="72" t="s">
        <v>391</v>
      </c>
      <c r="C207" s="73" t="s">
        <v>20</v>
      </c>
      <c r="D207" s="115">
        <v>11.71</v>
      </c>
      <c r="E207" s="74">
        <v>40.92</v>
      </c>
      <c r="F207" s="75"/>
      <c r="G207" s="23"/>
      <c r="H207" s="24"/>
      <c r="I207" s="74"/>
      <c r="J207" s="10">
        <f t="shared" si="86"/>
        <v>0</v>
      </c>
      <c r="K207" s="132">
        <f t="shared" si="87"/>
        <v>40.92</v>
      </c>
      <c r="L207" s="9">
        <f t="shared" si="77"/>
        <v>479.17</v>
      </c>
      <c r="M207" s="9">
        <f t="shared" si="78"/>
        <v>0</v>
      </c>
      <c r="N207" s="9">
        <f t="shared" si="79"/>
        <v>0</v>
      </c>
      <c r="O207" s="83">
        <f t="shared" si="75"/>
        <v>479.17</v>
      </c>
    </row>
    <row r="208" spans="1:15" ht="39.6" x14ac:dyDescent="0.3">
      <c r="A208" s="71" t="s">
        <v>381</v>
      </c>
      <c r="B208" s="72" t="s">
        <v>392</v>
      </c>
      <c r="C208" s="73" t="s">
        <v>10</v>
      </c>
      <c r="D208" s="115">
        <v>448.75599999999997</v>
      </c>
      <c r="E208" s="74">
        <v>1.9299200000000001</v>
      </c>
      <c r="F208" s="75"/>
      <c r="G208" s="23"/>
      <c r="H208" s="24"/>
      <c r="I208" s="74"/>
      <c r="J208" s="10">
        <f t="shared" si="86"/>
        <v>0</v>
      </c>
      <c r="K208" s="132">
        <f t="shared" si="87"/>
        <v>1.9299200000000001</v>
      </c>
      <c r="L208" s="9">
        <f t="shared" si="77"/>
        <v>866.06</v>
      </c>
      <c r="M208" s="9">
        <f t="shared" si="78"/>
        <v>0</v>
      </c>
      <c r="N208" s="9">
        <f t="shared" si="79"/>
        <v>0</v>
      </c>
      <c r="O208" s="83">
        <f t="shared" si="75"/>
        <v>866.06</v>
      </c>
    </row>
    <row r="209" spans="1:15" ht="26.4" x14ac:dyDescent="0.3">
      <c r="A209" s="71" t="s">
        <v>382</v>
      </c>
      <c r="B209" s="72" t="s">
        <v>226</v>
      </c>
      <c r="C209" s="73" t="s">
        <v>10</v>
      </c>
      <c r="D209" s="115">
        <v>182.286</v>
      </c>
      <c r="E209" s="74">
        <v>1.93</v>
      </c>
      <c r="F209" s="75"/>
      <c r="G209" s="23"/>
      <c r="H209" s="24"/>
      <c r="I209" s="74"/>
      <c r="J209" s="10">
        <f t="shared" si="86"/>
        <v>0</v>
      </c>
      <c r="K209" s="132">
        <f t="shared" si="87"/>
        <v>1.93</v>
      </c>
      <c r="L209" s="9">
        <f t="shared" si="77"/>
        <v>351.81</v>
      </c>
      <c r="M209" s="9">
        <f t="shared" si="78"/>
        <v>0</v>
      </c>
      <c r="N209" s="9">
        <f t="shared" si="79"/>
        <v>0</v>
      </c>
      <c r="O209" s="83">
        <f t="shared" si="75"/>
        <v>351.81</v>
      </c>
    </row>
    <row r="210" spans="1:15" ht="39.6" x14ac:dyDescent="0.3">
      <c r="A210" s="71" t="s">
        <v>383</v>
      </c>
      <c r="B210" s="72" t="s">
        <v>393</v>
      </c>
      <c r="C210" s="73" t="s">
        <v>85</v>
      </c>
      <c r="D210" s="115">
        <v>15811.47</v>
      </c>
      <c r="E210" s="74">
        <v>1</v>
      </c>
      <c r="F210" s="75"/>
      <c r="G210" s="23"/>
      <c r="H210" s="24"/>
      <c r="I210" s="74">
        <v>1</v>
      </c>
      <c r="J210" s="10">
        <f t="shared" si="86"/>
        <v>1</v>
      </c>
      <c r="K210" s="132">
        <f t="shared" si="87"/>
        <v>0</v>
      </c>
      <c r="L210" s="9">
        <f t="shared" si="77"/>
        <v>15811.47</v>
      </c>
      <c r="M210" s="9">
        <f t="shared" si="78"/>
        <v>15811.47</v>
      </c>
      <c r="N210" s="9">
        <f t="shared" si="79"/>
        <v>15811.47</v>
      </c>
      <c r="O210" s="83">
        <f t="shared" si="75"/>
        <v>0</v>
      </c>
    </row>
    <row r="211" spans="1:15" ht="39.6" x14ac:dyDescent="0.3">
      <c r="A211" s="71" t="s">
        <v>384</v>
      </c>
      <c r="B211" s="72" t="s">
        <v>141</v>
      </c>
      <c r="C211" s="73" t="s">
        <v>7</v>
      </c>
      <c r="D211" s="115">
        <v>3.63</v>
      </c>
      <c r="E211" s="74">
        <v>3.96</v>
      </c>
      <c r="F211" s="75"/>
      <c r="G211" s="23"/>
      <c r="H211" s="24"/>
      <c r="I211" s="74">
        <v>3.96</v>
      </c>
      <c r="J211" s="10">
        <f t="shared" si="86"/>
        <v>3.96</v>
      </c>
      <c r="K211" s="132">
        <f t="shared" si="87"/>
        <v>0</v>
      </c>
      <c r="L211" s="9">
        <f t="shared" si="77"/>
        <v>14.37</v>
      </c>
      <c r="M211" s="9">
        <f t="shared" si="78"/>
        <v>14.37</v>
      </c>
      <c r="N211" s="9">
        <f t="shared" si="79"/>
        <v>14.37</v>
      </c>
      <c r="O211" s="83">
        <f t="shared" si="75"/>
        <v>0</v>
      </c>
    </row>
    <row r="212" spans="1:15" ht="52.8" x14ac:dyDescent="0.3">
      <c r="A212" s="71" t="s">
        <v>385</v>
      </c>
      <c r="B212" s="72" t="s">
        <v>142</v>
      </c>
      <c r="C212" s="73" t="s">
        <v>7</v>
      </c>
      <c r="D212" s="115">
        <v>19.64</v>
      </c>
      <c r="E212" s="74">
        <v>1</v>
      </c>
      <c r="F212" s="75"/>
      <c r="G212" s="23"/>
      <c r="H212" s="24"/>
      <c r="I212" s="74"/>
      <c r="J212" s="10">
        <f t="shared" si="86"/>
        <v>0</v>
      </c>
      <c r="K212" s="132">
        <f t="shared" si="87"/>
        <v>1</v>
      </c>
      <c r="L212" s="9">
        <f t="shared" si="77"/>
        <v>19.64</v>
      </c>
      <c r="M212" s="9">
        <f t="shared" si="78"/>
        <v>0</v>
      </c>
      <c r="N212" s="9">
        <f t="shared" si="79"/>
        <v>0</v>
      </c>
      <c r="O212" s="83">
        <f t="shared" si="75"/>
        <v>19.64</v>
      </c>
    </row>
    <row r="213" spans="1:15" ht="39.6" x14ac:dyDescent="0.3">
      <c r="A213" s="71" t="s">
        <v>386</v>
      </c>
      <c r="B213" s="72" t="s">
        <v>394</v>
      </c>
      <c r="C213" s="73" t="s">
        <v>7</v>
      </c>
      <c r="D213" s="115">
        <v>36.606999999999999</v>
      </c>
      <c r="E213" s="74">
        <v>1.93</v>
      </c>
      <c r="F213" s="75"/>
      <c r="G213" s="23"/>
      <c r="H213" s="24"/>
      <c r="I213" s="74"/>
      <c r="J213" s="10">
        <f t="shared" si="86"/>
        <v>0</v>
      </c>
      <c r="K213" s="132">
        <f t="shared" si="87"/>
        <v>1.93</v>
      </c>
      <c r="L213" s="9">
        <f t="shared" si="77"/>
        <v>70.650000000000006</v>
      </c>
      <c r="M213" s="9">
        <f t="shared" si="78"/>
        <v>0</v>
      </c>
      <c r="N213" s="9">
        <f t="shared" si="79"/>
        <v>0</v>
      </c>
      <c r="O213" s="83">
        <f t="shared" si="75"/>
        <v>70.650000000000006</v>
      </c>
    </row>
    <row r="214" spans="1:15" x14ac:dyDescent="0.3">
      <c r="A214" s="71" t="s">
        <v>387</v>
      </c>
      <c r="B214" s="72" t="s">
        <v>395</v>
      </c>
      <c r="C214" s="73" t="s">
        <v>85</v>
      </c>
      <c r="D214" s="115">
        <v>205.41</v>
      </c>
      <c r="E214" s="74">
        <v>1</v>
      </c>
      <c r="F214" s="75"/>
      <c r="G214" s="23"/>
      <c r="H214" s="24"/>
      <c r="I214" s="74"/>
      <c r="J214" s="10">
        <f t="shared" si="86"/>
        <v>0</v>
      </c>
      <c r="K214" s="132">
        <f t="shared" si="87"/>
        <v>1</v>
      </c>
      <c r="L214" s="9">
        <f t="shared" si="77"/>
        <v>205.41</v>
      </c>
      <c r="M214" s="9">
        <f t="shared" si="78"/>
        <v>0</v>
      </c>
      <c r="N214" s="9">
        <f t="shared" si="79"/>
        <v>0</v>
      </c>
      <c r="O214" s="83">
        <f t="shared" si="75"/>
        <v>205.41</v>
      </c>
    </row>
    <row r="215" spans="1:15" x14ac:dyDescent="0.3">
      <c r="A215" s="71"/>
      <c r="B215" s="72"/>
      <c r="C215" s="73"/>
      <c r="D215" s="115"/>
      <c r="E215" s="74"/>
      <c r="F215" s="75"/>
      <c r="G215" s="23"/>
      <c r="H215" s="24"/>
      <c r="I215" s="12"/>
      <c r="J215" s="10"/>
      <c r="K215" s="119"/>
      <c r="L215" s="117">
        <f>SUM(L200,L196,L169,L155)</f>
        <v>39636.92</v>
      </c>
      <c r="M215" s="117">
        <f t="shared" ref="M215:N215" si="88">SUM(M200,M196,M169,M155)</f>
        <v>34643.899999999994</v>
      </c>
      <c r="N215" s="117">
        <f t="shared" si="88"/>
        <v>34643.899999999994</v>
      </c>
      <c r="O215" s="83"/>
    </row>
    <row r="216" spans="1:15" x14ac:dyDescent="0.3">
      <c r="A216" s="122" t="s">
        <v>397</v>
      </c>
      <c r="B216" s="113" t="s">
        <v>140</v>
      </c>
      <c r="C216" s="66"/>
      <c r="D216" s="67"/>
      <c r="E216" s="65"/>
      <c r="F216" s="68"/>
      <c r="G216" s="29"/>
      <c r="H216" s="30">
        <v>44.92</v>
      </c>
      <c r="I216" s="31"/>
      <c r="J216" s="32"/>
      <c r="K216" s="44"/>
      <c r="L216" s="27"/>
      <c r="M216" s="27"/>
      <c r="N216" s="27"/>
      <c r="O216" s="110">
        <f>SUM(O275,O267,O245,O236,O231,O217)</f>
        <v>19811.53</v>
      </c>
    </row>
    <row r="217" spans="1:15" x14ac:dyDescent="0.3">
      <c r="A217" s="91" t="s">
        <v>398</v>
      </c>
      <c r="B217" s="92" t="s">
        <v>147</v>
      </c>
      <c r="C217" s="93"/>
      <c r="D217" s="120"/>
      <c r="E217" s="94"/>
      <c r="F217" s="95"/>
      <c r="G217" s="36"/>
      <c r="H217" s="37">
        <v>42.63</v>
      </c>
      <c r="I217" s="33"/>
      <c r="J217" s="34"/>
      <c r="K217" s="34"/>
      <c r="L217" s="35">
        <f>SUM(L218:L229)</f>
        <v>3621.31</v>
      </c>
      <c r="M217" s="35">
        <f t="shared" ref="M217:O217" si="89">SUM(M218:M229)</f>
        <v>0</v>
      </c>
      <c r="N217" s="35">
        <f t="shared" si="89"/>
        <v>3621.31</v>
      </c>
      <c r="O217" s="35">
        <f t="shared" si="89"/>
        <v>0</v>
      </c>
    </row>
    <row r="218" spans="1:15" ht="39.6" x14ac:dyDescent="0.3">
      <c r="A218" s="71" t="s">
        <v>399</v>
      </c>
      <c r="B218" s="72" t="s">
        <v>149</v>
      </c>
      <c r="C218" s="73" t="s">
        <v>85</v>
      </c>
      <c r="D218" s="115">
        <v>11.04</v>
      </c>
      <c r="E218" s="74">
        <v>6</v>
      </c>
      <c r="F218" s="75"/>
      <c r="G218" s="12">
        <v>6</v>
      </c>
      <c r="H218" s="24"/>
      <c r="I218" s="12"/>
      <c r="J218" s="10">
        <f>SUM(G218:I218)</f>
        <v>6</v>
      </c>
      <c r="K218" s="132">
        <f t="shared" ref="K218:K229" si="90">E218-J218</f>
        <v>0</v>
      </c>
      <c r="L218" s="9">
        <f t="shared" ref="L218:L280" si="91">ROUND(E218*D218,2)</f>
        <v>66.239999999999995</v>
      </c>
      <c r="M218" s="9">
        <f t="shared" ref="M218:M280" si="92">ROUND(I218*D218,2)</f>
        <v>0</v>
      </c>
      <c r="N218" s="9">
        <f t="shared" ref="N218:N280" si="93">ROUND(J218*D218,2)</f>
        <v>66.239999999999995</v>
      </c>
      <c r="O218" s="83">
        <f t="shared" ref="O218:O280" si="94">L218-N218</f>
        <v>0</v>
      </c>
    </row>
    <row r="219" spans="1:15" ht="39.6" x14ac:dyDescent="0.3">
      <c r="A219" s="71" t="s">
        <v>400</v>
      </c>
      <c r="B219" s="72" t="s">
        <v>413</v>
      </c>
      <c r="C219" s="73" t="s">
        <v>85</v>
      </c>
      <c r="D219" s="115">
        <v>43.68</v>
      </c>
      <c r="E219" s="74">
        <v>5</v>
      </c>
      <c r="F219" s="75"/>
      <c r="G219" s="12">
        <v>5</v>
      </c>
      <c r="H219" s="24"/>
      <c r="I219" s="12"/>
      <c r="J219" s="10">
        <f t="shared" ref="J219:J229" si="95">SUM(G219:I219)</f>
        <v>5</v>
      </c>
      <c r="K219" s="132">
        <f t="shared" si="90"/>
        <v>0</v>
      </c>
      <c r="L219" s="9">
        <f t="shared" si="91"/>
        <v>218.4</v>
      </c>
      <c r="M219" s="9">
        <f t="shared" si="92"/>
        <v>0</v>
      </c>
      <c r="N219" s="9">
        <f t="shared" si="93"/>
        <v>218.4</v>
      </c>
      <c r="O219" s="83">
        <f t="shared" si="94"/>
        <v>0</v>
      </c>
    </row>
    <row r="220" spans="1:15" ht="39.6" x14ac:dyDescent="0.3">
      <c r="A220" s="71" t="s">
        <v>401</v>
      </c>
      <c r="B220" s="72" t="s">
        <v>150</v>
      </c>
      <c r="C220" s="73" t="s">
        <v>85</v>
      </c>
      <c r="D220" s="115">
        <v>11.65</v>
      </c>
      <c r="E220" s="74">
        <v>8</v>
      </c>
      <c r="F220" s="75"/>
      <c r="G220" s="12">
        <v>8</v>
      </c>
      <c r="H220" s="24"/>
      <c r="I220" s="12"/>
      <c r="J220" s="10">
        <f t="shared" si="95"/>
        <v>8</v>
      </c>
      <c r="K220" s="132">
        <f t="shared" si="90"/>
        <v>0</v>
      </c>
      <c r="L220" s="9">
        <f t="shared" si="91"/>
        <v>93.2</v>
      </c>
      <c r="M220" s="9">
        <f t="shared" si="92"/>
        <v>0</v>
      </c>
      <c r="N220" s="9">
        <f t="shared" si="93"/>
        <v>93.2</v>
      </c>
      <c r="O220" s="83">
        <f t="shared" si="94"/>
        <v>0</v>
      </c>
    </row>
    <row r="221" spans="1:15" ht="39.6" x14ac:dyDescent="0.3">
      <c r="A221" s="71" t="s">
        <v>402</v>
      </c>
      <c r="B221" s="72" t="s">
        <v>152</v>
      </c>
      <c r="C221" s="73" t="s">
        <v>85</v>
      </c>
      <c r="D221" s="115">
        <v>10.81</v>
      </c>
      <c r="E221" s="74">
        <v>4</v>
      </c>
      <c r="F221" s="75"/>
      <c r="G221" s="12">
        <v>4</v>
      </c>
      <c r="H221" s="24"/>
      <c r="I221" s="12"/>
      <c r="J221" s="10">
        <f t="shared" si="95"/>
        <v>4</v>
      </c>
      <c r="K221" s="132">
        <f t="shared" si="90"/>
        <v>0</v>
      </c>
      <c r="L221" s="9">
        <f t="shared" si="91"/>
        <v>43.24</v>
      </c>
      <c r="M221" s="9">
        <f t="shared" si="92"/>
        <v>0</v>
      </c>
      <c r="N221" s="9">
        <f t="shared" si="93"/>
        <v>43.24</v>
      </c>
      <c r="O221" s="83">
        <f t="shared" si="94"/>
        <v>0</v>
      </c>
    </row>
    <row r="222" spans="1:15" ht="39.6" x14ac:dyDescent="0.3">
      <c r="A222" s="71" t="s">
        <v>403</v>
      </c>
      <c r="B222" s="72" t="s">
        <v>151</v>
      </c>
      <c r="C222" s="73" t="s">
        <v>85</v>
      </c>
      <c r="D222" s="115">
        <v>25.35</v>
      </c>
      <c r="E222" s="74">
        <v>2</v>
      </c>
      <c r="F222" s="75"/>
      <c r="G222" s="12">
        <v>2</v>
      </c>
      <c r="H222" s="24"/>
      <c r="I222" s="12"/>
      <c r="J222" s="10">
        <f t="shared" si="95"/>
        <v>2</v>
      </c>
      <c r="K222" s="132">
        <f t="shared" si="90"/>
        <v>0</v>
      </c>
      <c r="L222" s="9">
        <f t="shared" si="91"/>
        <v>50.7</v>
      </c>
      <c r="M222" s="9">
        <f t="shared" si="92"/>
        <v>0</v>
      </c>
      <c r="N222" s="9">
        <f t="shared" si="93"/>
        <v>50.7</v>
      </c>
      <c r="O222" s="83">
        <f t="shared" si="94"/>
        <v>0</v>
      </c>
    </row>
    <row r="223" spans="1:15" ht="39.6" x14ac:dyDescent="0.3">
      <c r="A223" s="71" t="s">
        <v>404</v>
      </c>
      <c r="B223" s="72" t="s">
        <v>156</v>
      </c>
      <c r="C223" s="73" t="s">
        <v>12</v>
      </c>
      <c r="D223" s="115">
        <v>19.109000000000002</v>
      </c>
      <c r="E223" s="74">
        <v>7.63</v>
      </c>
      <c r="F223" s="75"/>
      <c r="G223" s="12">
        <v>7.63</v>
      </c>
      <c r="H223" s="24"/>
      <c r="I223" s="12"/>
      <c r="J223" s="10">
        <f t="shared" si="95"/>
        <v>7.63</v>
      </c>
      <c r="K223" s="132">
        <f t="shared" si="90"/>
        <v>0</v>
      </c>
      <c r="L223" s="9">
        <f t="shared" si="91"/>
        <v>145.80000000000001</v>
      </c>
      <c r="M223" s="9">
        <f t="shared" si="92"/>
        <v>0</v>
      </c>
      <c r="N223" s="9">
        <f t="shared" si="93"/>
        <v>145.80000000000001</v>
      </c>
      <c r="O223" s="83">
        <f t="shared" si="94"/>
        <v>0</v>
      </c>
    </row>
    <row r="224" spans="1:15" ht="39.6" x14ac:dyDescent="0.3">
      <c r="A224" s="71" t="s">
        <v>405</v>
      </c>
      <c r="B224" s="72" t="s">
        <v>157</v>
      </c>
      <c r="C224" s="73" t="s">
        <v>12</v>
      </c>
      <c r="D224" s="115">
        <v>28.98</v>
      </c>
      <c r="E224" s="74">
        <v>10.71</v>
      </c>
      <c r="F224" s="75"/>
      <c r="G224" s="12">
        <v>10.71</v>
      </c>
      <c r="H224" s="24"/>
      <c r="I224" s="12"/>
      <c r="J224" s="10">
        <f t="shared" si="95"/>
        <v>10.71</v>
      </c>
      <c r="K224" s="132">
        <f t="shared" si="90"/>
        <v>0</v>
      </c>
      <c r="L224" s="9">
        <f t="shared" si="91"/>
        <v>310.38</v>
      </c>
      <c r="M224" s="9">
        <f t="shared" si="92"/>
        <v>0</v>
      </c>
      <c r="N224" s="9">
        <f t="shared" si="93"/>
        <v>310.38</v>
      </c>
      <c r="O224" s="83">
        <f t="shared" si="94"/>
        <v>0</v>
      </c>
    </row>
    <row r="225" spans="1:15" ht="39.6" x14ac:dyDescent="0.3">
      <c r="A225" s="71" t="s">
        <v>406</v>
      </c>
      <c r="B225" s="72" t="s">
        <v>155</v>
      </c>
      <c r="C225" s="73" t="s">
        <v>12</v>
      </c>
      <c r="D225" s="129">
        <v>54.919899999999998</v>
      </c>
      <c r="E225" s="74">
        <v>43.91</v>
      </c>
      <c r="F225" s="75"/>
      <c r="G225" s="12">
        <v>43.91</v>
      </c>
      <c r="H225" s="24"/>
      <c r="I225" s="12"/>
      <c r="J225" s="10">
        <f t="shared" si="95"/>
        <v>43.91</v>
      </c>
      <c r="K225" s="132">
        <f t="shared" si="90"/>
        <v>0</v>
      </c>
      <c r="L225" s="9">
        <f t="shared" si="91"/>
        <v>2411.5300000000002</v>
      </c>
      <c r="M225" s="9">
        <f t="shared" si="92"/>
        <v>0</v>
      </c>
      <c r="N225" s="9">
        <f t="shared" si="93"/>
        <v>2411.5300000000002</v>
      </c>
      <c r="O225" s="83">
        <f t="shared" si="94"/>
        <v>0</v>
      </c>
    </row>
    <row r="226" spans="1:15" ht="26.4" x14ac:dyDescent="0.3">
      <c r="A226" s="71" t="s">
        <v>407</v>
      </c>
      <c r="B226" s="72" t="s">
        <v>153</v>
      </c>
      <c r="C226" s="73" t="s">
        <v>85</v>
      </c>
      <c r="D226" s="129">
        <v>21.728999999999999</v>
      </c>
      <c r="E226" s="74">
        <v>6</v>
      </c>
      <c r="F226" s="75"/>
      <c r="G226" s="12">
        <v>6</v>
      </c>
      <c r="H226" s="24"/>
      <c r="I226" s="12"/>
      <c r="J226" s="10">
        <f t="shared" si="95"/>
        <v>6</v>
      </c>
      <c r="K226" s="132">
        <f t="shared" si="90"/>
        <v>0</v>
      </c>
      <c r="L226" s="9">
        <f t="shared" si="91"/>
        <v>130.37</v>
      </c>
      <c r="M226" s="9">
        <f t="shared" si="92"/>
        <v>0</v>
      </c>
      <c r="N226" s="9">
        <f t="shared" si="93"/>
        <v>130.37</v>
      </c>
      <c r="O226" s="83">
        <f t="shared" si="94"/>
        <v>0</v>
      </c>
    </row>
    <row r="227" spans="1:15" ht="39.6" x14ac:dyDescent="0.3">
      <c r="A227" s="71" t="s">
        <v>408</v>
      </c>
      <c r="B227" s="72" t="s">
        <v>154</v>
      </c>
      <c r="C227" s="73" t="s">
        <v>85</v>
      </c>
      <c r="D227" s="129">
        <v>23.31</v>
      </c>
      <c r="E227" s="74">
        <v>1</v>
      </c>
      <c r="F227" s="75"/>
      <c r="G227" s="12">
        <v>1</v>
      </c>
      <c r="H227" s="24"/>
      <c r="I227" s="12"/>
      <c r="J227" s="10">
        <f t="shared" si="95"/>
        <v>1</v>
      </c>
      <c r="K227" s="132">
        <f t="shared" si="90"/>
        <v>0</v>
      </c>
      <c r="L227" s="9">
        <f t="shared" si="91"/>
        <v>23.31</v>
      </c>
      <c r="M227" s="9">
        <f t="shared" si="92"/>
        <v>0</v>
      </c>
      <c r="N227" s="9">
        <f t="shared" si="93"/>
        <v>23.31</v>
      </c>
      <c r="O227" s="83">
        <f t="shared" si="94"/>
        <v>0</v>
      </c>
    </row>
    <row r="228" spans="1:15" ht="39.6" x14ac:dyDescent="0.3">
      <c r="A228" s="71" t="s">
        <v>409</v>
      </c>
      <c r="B228" s="72" t="s">
        <v>414</v>
      </c>
      <c r="C228" s="73" t="s">
        <v>85</v>
      </c>
      <c r="D228" s="129">
        <v>50.92</v>
      </c>
      <c r="E228" s="74">
        <v>1</v>
      </c>
      <c r="F228" s="75"/>
      <c r="G228" s="12">
        <v>1</v>
      </c>
      <c r="H228" s="24"/>
      <c r="I228" s="12"/>
      <c r="J228" s="10">
        <f t="shared" si="95"/>
        <v>1</v>
      </c>
      <c r="K228" s="132">
        <f t="shared" si="90"/>
        <v>0</v>
      </c>
      <c r="L228" s="9">
        <f t="shared" si="91"/>
        <v>50.92</v>
      </c>
      <c r="M228" s="9">
        <f t="shared" si="92"/>
        <v>0</v>
      </c>
      <c r="N228" s="9">
        <f t="shared" si="93"/>
        <v>50.92</v>
      </c>
      <c r="O228" s="83">
        <f t="shared" si="94"/>
        <v>0</v>
      </c>
    </row>
    <row r="229" spans="1:15" x14ac:dyDescent="0.3">
      <c r="A229" s="71" t="s">
        <v>410</v>
      </c>
      <c r="B229" s="72" t="s">
        <v>415</v>
      </c>
      <c r="C229" s="73" t="s">
        <v>85</v>
      </c>
      <c r="D229" s="129">
        <v>12.87</v>
      </c>
      <c r="E229" s="74">
        <v>6</v>
      </c>
      <c r="F229" s="75"/>
      <c r="G229" s="12">
        <v>6</v>
      </c>
      <c r="H229" s="24"/>
      <c r="I229" s="12"/>
      <c r="J229" s="10">
        <f t="shared" si="95"/>
        <v>6</v>
      </c>
      <c r="K229" s="132">
        <f t="shared" si="90"/>
        <v>0</v>
      </c>
      <c r="L229" s="9">
        <f t="shared" si="91"/>
        <v>77.22</v>
      </c>
      <c r="M229" s="9">
        <f t="shared" si="92"/>
        <v>0</v>
      </c>
      <c r="N229" s="9">
        <f t="shared" si="93"/>
        <v>77.22</v>
      </c>
      <c r="O229" s="83">
        <f t="shared" si="94"/>
        <v>0</v>
      </c>
    </row>
    <row r="230" spans="1:15" x14ac:dyDescent="0.3">
      <c r="A230" s="71"/>
      <c r="B230" s="72"/>
      <c r="C230" s="73"/>
      <c r="D230" s="115"/>
      <c r="E230" s="74"/>
      <c r="F230" s="75"/>
      <c r="G230" s="23"/>
      <c r="H230" s="24"/>
      <c r="I230" s="12"/>
      <c r="J230" s="10"/>
      <c r="K230" s="119"/>
      <c r="L230" s="9"/>
      <c r="M230" s="9"/>
      <c r="N230" s="9"/>
      <c r="O230" s="83"/>
    </row>
    <row r="231" spans="1:15" x14ac:dyDescent="0.3">
      <c r="A231" s="91" t="s">
        <v>411</v>
      </c>
      <c r="B231" s="92" t="s">
        <v>412</v>
      </c>
      <c r="C231" s="93"/>
      <c r="D231" s="120"/>
      <c r="E231" s="94"/>
      <c r="F231" s="95"/>
      <c r="G231" s="36"/>
      <c r="H231" s="37">
        <v>42.63</v>
      </c>
      <c r="I231" s="33"/>
      <c r="J231" s="34"/>
      <c r="K231" s="34"/>
      <c r="L231" s="35">
        <f>SUM(L232:L234)</f>
        <v>882.86000000000013</v>
      </c>
      <c r="M231" s="35">
        <f t="shared" ref="M231:N231" si="96">SUM(M232:M234)</f>
        <v>327.52000000000004</v>
      </c>
      <c r="N231" s="35">
        <f t="shared" si="96"/>
        <v>327.52000000000004</v>
      </c>
      <c r="O231" s="35">
        <f>SUM(O232:O234)</f>
        <v>555.34</v>
      </c>
    </row>
    <row r="232" spans="1:15" ht="39.6" x14ac:dyDescent="0.3">
      <c r="A232" s="71" t="s">
        <v>420</v>
      </c>
      <c r="B232" s="131" t="s">
        <v>418</v>
      </c>
      <c r="C232" s="73" t="s">
        <v>85</v>
      </c>
      <c r="D232" s="115">
        <v>32.21</v>
      </c>
      <c r="E232" s="74">
        <v>7</v>
      </c>
      <c r="F232" s="75"/>
      <c r="G232" s="23"/>
      <c r="H232" s="24"/>
      <c r="I232" s="12">
        <v>4</v>
      </c>
      <c r="J232" s="10">
        <f t="shared" ref="J232:J234" si="97">SUM(G232:I232)</f>
        <v>4</v>
      </c>
      <c r="K232" s="132">
        <f t="shared" ref="K232:K234" si="98">E232-J232</f>
        <v>3</v>
      </c>
      <c r="L232" s="9">
        <f t="shared" si="91"/>
        <v>225.47</v>
      </c>
      <c r="M232" s="9">
        <f t="shared" si="92"/>
        <v>128.84</v>
      </c>
      <c r="N232" s="9">
        <f t="shared" si="93"/>
        <v>128.84</v>
      </c>
      <c r="O232" s="83">
        <f t="shared" si="94"/>
        <v>96.63</v>
      </c>
    </row>
    <row r="233" spans="1:15" ht="39.6" x14ac:dyDescent="0.3">
      <c r="A233" s="71" t="s">
        <v>421</v>
      </c>
      <c r="B233" s="131" t="s">
        <v>158</v>
      </c>
      <c r="C233" s="73" t="s">
        <v>12</v>
      </c>
      <c r="D233" s="115">
        <v>23.65</v>
      </c>
      <c r="E233" s="74">
        <v>23.28</v>
      </c>
      <c r="F233" s="75"/>
      <c r="G233" s="23"/>
      <c r="H233" s="24"/>
      <c r="I233" s="12">
        <f>23.28/4</f>
        <v>5.82</v>
      </c>
      <c r="J233" s="10">
        <f t="shared" si="97"/>
        <v>5.82</v>
      </c>
      <c r="K233" s="132">
        <f t="shared" si="98"/>
        <v>17.46</v>
      </c>
      <c r="L233" s="9">
        <f t="shared" si="91"/>
        <v>550.57000000000005</v>
      </c>
      <c r="M233" s="9">
        <f t="shared" si="92"/>
        <v>137.63999999999999</v>
      </c>
      <c r="N233" s="9">
        <f t="shared" si="93"/>
        <v>137.63999999999999</v>
      </c>
      <c r="O233" s="83">
        <f t="shared" si="94"/>
        <v>412.93000000000006</v>
      </c>
    </row>
    <row r="234" spans="1:15" x14ac:dyDescent="0.3">
      <c r="A234" s="71" t="s">
        <v>422</v>
      </c>
      <c r="B234" s="131" t="s">
        <v>419</v>
      </c>
      <c r="C234" s="73" t="s">
        <v>85</v>
      </c>
      <c r="D234" s="115">
        <v>15.26</v>
      </c>
      <c r="E234" s="74">
        <v>7</v>
      </c>
      <c r="F234" s="75"/>
      <c r="G234" s="23"/>
      <c r="H234" s="24"/>
      <c r="I234" s="12">
        <v>4</v>
      </c>
      <c r="J234" s="10">
        <f t="shared" si="97"/>
        <v>4</v>
      </c>
      <c r="K234" s="132">
        <f t="shared" si="98"/>
        <v>3</v>
      </c>
      <c r="L234" s="9">
        <f t="shared" si="91"/>
        <v>106.82</v>
      </c>
      <c r="M234" s="9">
        <f t="shared" si="92"/>
        <v>61.04</v>
      </c>
      <c r="N234" s="9">
        <f t="shared" si="93"/>
        <v>61.04</v>
      </c>
      <c r="O234" s="83">
        <f t="shared" si="94"/>
        <v>45.779999999999994</v>
      </c>
    </row>
    <row r="235" spans="1:15" x14ac:dyDescent="0.3">
      <c r="A235" s="71"/>
      <c r="B235" s="130"/>
      <c r="C235" s="73"/>
      <c r="D235" s="115"/>
      <c r="E235" s="74"/>
      <c r="F235" s="75"/>
      <c r="G235" s="23"/>
      <c r="H235" s="24"/>
      <c r="I235" s="12"/>
      <c r="J235" s="10"/>
      <c r="K235" s="121"/>
      <c r="L235" s="9"/>
      <c r="M235" s="9"/>
      <c r="N235" s="9"/>
      <c r="O235" s="83"/>
    </row>
    <row r="236" spans="1:15" x14ac:dyDescent="0.3">
      <c r="A236" s="91" t="s">
        <v>416</v>
      </c>
      <c r="B236" s="92" t="s">
        <v>417</v>
      </c>
      <c r="C236" s="93"/>
      <c r="D236" s="120"/>
      <c r="E236" s="94"/>
      <c r="F236" s="95"/>
      <c r="G236" s="36"/>
      <c r="H236" s="37">
        <v>42.63</v>
      </c>
      <c r="I236" s="33"/>
      <c r="J236" s="34"/>
      <c r="K236" s="34"/>
      <c r="L236" s="35">
        <f>SUM(L237:L243)</f>
        <v>6809.76</v>
      </c>
      <c r="M236" s="35">
        <f t="shared" ref="M236:O236" si="99">SUM(M237:M243)</f>
        <v>0</v>
      </c>
      <c r="N236" s="35">
        <f t="shared" si="99"/>
        <v>6647.28</v>
      </c>
      <c r="O236" s="35">
        <f t="shared" si="99"/>
        <v>162.47999999999999</v>
      </c>
    </row>
    <row r="237" spans="1:15" ht="39.6" x14ac:dyDescent="0.3">
      <c r="A237" s="71" t="s">
        <v>423</v>
      </c>
      <c r="B237" s="131" t="s">
        <v>438</v>
      </c>
      <c r="C237" s="73" t="s">
        <v>85</v>
      </c>
      <c r="D237" s="129">
        <v>682.76</v>
      </c>
      <c r="E237" s="74">
        <v>2</v>
      </c>
      <c r="F237" s="75"/>
      <c r="G237" s="12">
        <v>2</v>
      </c>
      <c r="H237" s="24"/>
      <c r="I237" s="12"/>
      <c r="J237" s="10">
        <f t="shared" ref="J237:J243" si="100">SUM(G237:I237)</f>
        <v>2</v>
      </c>
      <c r="K237" s="132">
        <f t="shared" ref="K237:K243" si="101">E237-J237</f>
        <v>0</v>
      </c>
      <c r="L237" s="9">
        <f t="shared" si="91"/>
        <v>1365.52</v>
      </c>
      <c r="M237" s="9">
        <f t="shared" si="92"/>
        <v>0</v>
      </c>
      <c r="N237" s="9">
        <f t="shared" si="93"/>
        <v>1365.52</v>
      </c>
      <c r="O237" s="83">
        <f t="shared" si="94"/>
        <v>0</v>
      </c>
    </row>
    <row r="238" spans="1:15" x14ac:dyDescent="0.3">
      <c r="A238" s="71" t="s">
        <v>424</v>
      </c>
      <c r="B238" s="131" t="s">
        <v>439</v>
      </c>
      <c r="C238" s="73" t="s">
        <v>85</v>
      </c>
      <c r="D238" s="129">
        <v>620.4</v>
      </c>
      <c r="E238" s="74">
        <v>8</v>
      </c>
      <c r="F238" s="75"/>
      <c r="G238" s="12">
        <v>8</v>
      </c>
      <c r="H238" s="24"/>
      <c r="I238" s="12"/>
      <c r="J238" s="10">
        <f t="shared" si="100"/>
        <v>8</v>
      </c>
      <c r="K238" s="132">
        <f t="shared" si="101"/>
        <v>0</v>
      </c>
      <c r="L238" s="9">
        <f t="shared" si="91"/>
        <v>4963.2</v>
      </c>
      <c r="M238" s="9">
        <f t="shared" si="92"/>
        <v>0</v>
      </c>
      <c r="N238" s="9">
        <f t="shared" si="93"/>
        <v>4963.2</v>
      </c>
      <c r="O238" s="83">
        <f t="shared" si="94"/>
        <v>0</v>
      </c>
    </row>
    <row r="239" spans="1:15" ht="39.6" x14ac:dyDescent="0.3">
      <c r="A239" s="71" t="s">
        <v>425</v>
      </c>
      <c r="B239" s="131" t="s">
        <v>148</v>
      </c>
      <c r="C239" s="73" t="s">
        <v>85</v>
      </c>
      <c r="D239" s="129">
        <v>28.96</v>
      </c>
      <c r="E239" s="74">
        <v>11</v>
      </c>
      <c r="F239" s="75"/>
      <c r="G239" s="12">
        <v>11</v>
      </c>
      <c r="H239" s="24"/>
      <c r="I239" s="12"/>
      <c r="J239" s="10">
        <f t="shared" si="100"/>
        <v>11</v>
      </c>
      <c r="K239" s="132">
        <f t="shared" si="101"/>
        <v>0</v>
      </c>
      <c r="L239" s="9">
        <f t="shared" si="91"/>
        <v>318.56</v>
      </c>
      <c r="M239" s="9">
        <f t="shared" si="92"/>
        <v>0</v>
      </c>
      <c r="N239" s="9">
        <f t="shared" si="93"/>
        <v>318.56</v>
      </c>
      <c r="O239" s="83">
        <f t="shared" si="94"/>
        <v>0</v>
      </c>
    </row>
    <row r="240" spans="1:15" ht="26.4" x14ac:dyDescent="0.3">
      <c r="A240" s="71" t="s">
        <v>426</v>
      </c>
      <c r="B240" s="131" t="s">
        <v>440</v>
      </c>
      <c r="C240" s="73" t="s">
        <v>85</v>
      </c>
      <c r="D240" s="129">
        <v>12.34</v>
      </c>
      <c r="E240" s="74">
        <v>5</v>
      </c>
      <c r="F240" s="75"/>
      <c r="G240" s="23"/>
      <c r="H240" s="24"/>
      <c r="I240" s="12"/>
      <c r="J240" s="10">
        <f t="shared" si="100"/>
        <v>0</v>
      </c>
      <c r="K240" s="132">
        <f t="shared" si="101"/>
        <v>5</v>
      </c>
      <c r="L240" s="9">
        <f t="shared" si="91"/>
        <v>61.7</v>
      </c>
      <c r="M240" s="9">
        <f t="shared" si="92"/>
        <v>0</v>
      </c>
      <c r="N240" s="9">
        <f t="shared" si="93"/>
        <v>0</v>
      </c>
      <c r="O240" s="83">
        <f t="shared" si="94"/>
        <v>61.7</v>
      </c>
    </row>
    <row r="241" spans="1:15" ht="26.4" x14ac:dyDescent="0.3">
      <c r="A241" s="71" t="s">
        <v>427</v>
      </c>
      <c r="B241" s="131" t="s">
        <v>441</v>
      </c>
      <c r="C241" s="73" t="s">
        <v>85</v>
      </c>
      <c r="D241" s="129">
        <v>7.02</v>
      </c>
      <c r="E241" s="74">
        <v>7</v>
      </c>
      <c r="F241" s="75"/>
      <c r="G241" s="23"/>
      <c r="H241" s="24"/>
      <c r="I241" s="12"/>
      <c r="J241" s="10">
        <f t="shared" si="100"/>
        <v>0</v>
      </c>
      <c r="K241" s="132">
        <f t="shared" si="101"/>
        <v>7</v>
      </c>
      <c r="L241" s="9">
        <f t="shared" si="91"/>
        <v>49.14</v>
      </c>
      <c r="M241" s="9">
        <f t="shared" si="92"/>
        <v>0</v>
      </c>
      <c r="N241" s="9">
        <f t="shared" si="93"/>
        <v>0</v>
      </c>
      <c r="O241" s="83">
        <f t="shared" si="94"/>
        <v>49.14</v>
      </c>
    </row>
    <row r="242" spans="1:15" x14ac:dyDescent="0.3">
      <c r="A242" s="71" t="s">
        <v>428</v>
      </c>
      <c r="B242" s="131" t="s">
        <v>442</v>
      </c>
      <c r="C242" s="73" t="s">
        <v>85</v>
      </c>
      <c r="D242" s="129">
        <v>17.88</v>
      </c>
      <c r="E242" s="74">
        <v>1</v>
      </c>
      <c r="F242" s="75"/>
      <c r="G242" s="23"/>
      <c r="H242" s="24"/>
      <c r="I242" s="12"/>
      <c r="J242" s="10">
        <f t="shared" si="100"/>
        <v>0</v>
      </c>
      <c r="K242" s="132">
        <f t="shared" si="101"/>
        <v>1</v>
      </c>
      <c r="L242" s="9">
        <f t="shared" si="91"/>
        <v>17.88</v>
      </c>
      <c r="M242" s="9">
        <f t="shared" si="92"/>
        <v>0</v>
      </c>
      <c r="N242" s="9">
        <f t="shared" si="93"/>
        <v>0</v>
      </c>
      <c r="O242" s="83">
        <f t="shared" si="94"/>
        <v>17.88</v>
      </c>
    </row>
    <row r="243" spans="1:15" x14ac:dyDescent="0.3">
      <c r="A243" s="71" t="s">
        <v>429</v>
      </c>
      <c r="B243" s="131" t="s">
        <v>443</v>
      </c>
      <c r="C243" s="73" t="s">
        <v>85</v>
      </c>
      <c r="D243" s="129">
        <v>16.88</v>
      </c>
      <c r="E243" s="74">
        <v>2</v>
      </c>
      <c r="F243" s="75"/>
      <c r="G243" s="23"/>
      <c r="H243" s="24"/>
      <c r="I243" s="12"/>
      <c r="J243" s="10">
        <f t="shared" si="100"/>
        <v>0</v>
      </c>
      <c r="K243" s="132">
        <f t="shared" si="101"/>
        <v>2</v>
      </c>
      <c r="L243" s="9">
        <f t="shared" si="91"/>
        <v>33.76</v>
      </c>
      <c r="M243" s="9">
        <f t="shared" si="92"/>
        <v>0</v>
      </c>
      <c r="N243" s="9">
        <f t="shared" si="93"/>
        <v>0</v>
      </c>
      <c r="O243" s="83">
        <f t="shared" si="94"/>
        <v>33.76</v>
      </c>
    </row>
    <row r="244" spans="1:15" x14ac:dyDescent="0.3">
      <c r="A244" s="71"/>
      <c r="B244" s="72"/>
      <c r="C244" s="73"/>
      <c r="D244" s="115"/>
      <c r="E244" s="74"/>
      <c r="F244" s="75"/>
      <c r="G244" s="23"/>
      <c r="H244" s="24"/>
      <c r="I244" s="12"/>
      <c r="J244" s="10"/>
      <c r="K244" s="121"/>
      <c r="L244" s="9"/>
      <c r="M244" s="9"/>
      <c r="N244" s="9"/>
      <c r="O244" s="83"/>
    </row>
    <row r="245" spans="1:15" x14ac:dyDescent="0.3">
      <c r="A245" s="91" t="s">
        <v>430</v>
      </c>
      <c r="B245" s="92" t="s">
        <v>431</v>
      </c>
      <c r="C245" s="93"/>
      <c r="D245" s="120"/>
      <c r="E245" s="94"/>
      <c r="F245" s="95"/>
      <c r="G245" s="36"/>
      <c r="H245" s="37">
        <v>42.63</v>
      </c>
      <c r="I245" s="33"/>
      <c r="J245" s="34"/>
      <c r="K245" s="34"/>
      <c r="L245" s="35">
        <f>SUM(L246:L265)</f>
        <v>19093.71</v>
      </c>
      <c r="M245" s="35">
        <f t="shared" ref="M245:O245" si="102">SUM(M246:M265)</f>
        <v>0</v>
      </c>
      <c r="N245" s="35">
        <f t="shared" si="102"/>
        <v>0</v>
      </c>
      <c r="O245" s="35">
        <f t="shared" si="102"/>
        <v>19093.71</v>
      </c>
    </row>
    <row r="246" spans="1:15" ht="39.6" x14ac:dyDescent="0.3">
      <c r="A246" s="71" t="s">
        <v>432</v>
      </c>
      <c r="B246" s="131" t="s">
        <v>458</v>
      </c>
      <c r="C246" s="73" t="s">
        <v>85</v>
      </c>
      <c r="D246" s="129">
        <v>601.83000000000004</v>
      </c>
      <c r="E246" s="74">
        <v>5</v>
      </c>
      <c r="F246" s="75"/>
      <c r="G246" s="23"/>
      <c r="H246" s="24"/>
      <c r="I246" s="12"/>
      <c r="J246" s="10">
        <f t="shared" ref="J246:J265" si="103">SUM(G246:I246)</f>
        <v>0</v>
      </c>
      <c r="K246" s="132">
        <f t="shared" ref="K246:K265" si="104">E246-J246</f>
        <v>5</v>
      </c>
      <c r="L246" s="9">
        <f t="shared" si="91"/>
        <v>3009.15</v>
      </c>
      <c r="M246" s="9">
        <f t="shared" si="92"/>
        <v>0</v>
      </c>
      <c r="N246" s="9">
        <f t="shared" si="93"/>
        <v>0</v>
      </c>
      <c r="O246" s="83">
        <f t="shared" si="94"/>
        <v>3009.15</v>
      </c>
    </row>
    <row r="247" spans="1:15" ht="26.4" x14ac:dyDescent="0.3">
      <c r="A247" s="71" t="s">
        <v>433</v>
      </c>
      <c r="B247" s="131" t="s">
        <v>459</v>
      </c>
      <c r="C247" s="73" t="s">
        <v>85</v>
      </c>
      <c r="D247" s="129">
        <v>105.86</v>
      </c>
      <c r="E247" s="74">
        <v>1</v>
      </c>
      <c r="F247" s="75"/>
      <c r="G247" s="23"/>
      <c r="H247" s="24"/>
      <c r="I247" s="12"/>
      <c r="J247" s="10">
        <f t="shared" si="103"/>
        <v>0</v>
      </c>
      <c r="K247" s="132">
        <f t="shared" si="104"/>
        <v>1</v>
      </c>
      <c r="L247" s="9">
        <f t="shared" si="91"/>
        <v>105.86</v>
      </c>
      <c r="M247" s="9">
        <f t="shared" si="92"/>
        <v>0</v>
      </c>
      <c r="N247" s="9">
        <f t="shared" si="93"/>
        <v>0</v>
      </c>
      <c r="O247" s="83">
        <f t="shared" si="94"/>
        <v>105.86</v>
      </c>
    </row>
    <row r="248" spans="1:15" ht="26.4" x14ac:dyDescent="0.3">
      <c r="A248" s="71" t="s">
        <v>434</v>
      </c>
      <c r="B248" s="131" t="s">
        <v>460</v>
      </c>
      <c r="C248" s="73" t="s">
        <v>85</v>
      </c>
      <c r="D248" s="129">
        <v>23.68</v>
      </c>
      <c r="E248" s="74">
        <v>1</v>
      </c>
      <c r="F248" s="75"/>
      <c r="G248" s="23"/>
      <c r="H248" s="24"/>
      <c r="I248" s="12"/>
      <c r="J248" s="10">
        <f t="shared" si="103"/>
        <v>0</v>
      </c>
      <c r="K248" s="132">
        <f t="shared" si="104"/>
        <v>1</v>
      </c>
      <c r="L248" s="9">
        <f t="shared" si="91"/>
        <v>23.68</v>
      </c>
      <c r="M248" s="9">
        <f t="shared" si="92"/>
        <v>0</v>
      </c>
      <c r="N248" s="9">
        <f t="shared" si="93"/>
        <v>0</v>
      </c>
      <c r="O248" s="83">
        <f t="shared" si="94"/>
        <v>23.68</v>
      </c>
    </row>
    <row r="249" spans="1:15" ht="52.8" x14ac:dyDescent="0.3">
      <c r="A249" s="71" t="s">
        <v>435</v>
      </c>
      <c r="B249" s="131" t="s">
        <v>461</v>
      </c>
      <c r="C249" s="73" t="s">
        <v>85</v>
      </c>
      <c r="D249" s="129">
        <v>835.09</v>
      </c>
      <c r="E249" s="74">
        <v>1</v>
      </c>
      <c r="F249" s="75"/>
      <c r="G249" s="23"/>
      <c r="H249" s="24"/>
      <c r="I249" s="12"/>
      <c r="J249" s="10">
        <f t="shared" si="103"/>
        <v>0</v>
      </c>
      <c r="K249" s="132">
        <f t="shared" si="104"/>
        <v>1</v>
      </c>
      <c r="L249" s="9">
        <f t="shared" si="91"/>
        <v>835.09</v>
      </c>
      <c r="M249" s="9">
        <f t="shared" si="92"/>
        <v>0</v>
      </c>
      <c r="N249" s="9">
        <f t="shared" si="93"/>
        <v>0</v>
      </c>
      <c r="O249" s="83">
        <f t="shared" si="94"/>
        <v>835.09</v>
      </c>
    </row>
    <row r="250" spans="1:15" x14ac:dyDescent="0.3">
      <c r="A250" s="71" t="s">
        <v>436</v>
      </c>
      <c r="B250" s="131" t="s">
        <v>462</v>
      </c>
      <c r="C250" s="73" t="s">
        <v>7</v>
      </c>
      <c r="D250" s="129">
        <v>576.12</v>
      </c>
      <c r="E250" s="74">
        <v>1.17</v>
      </c>
      <c r="F250" s="75"/>
      <c r="G250" s="23"/>
      <c r="H250" s="24"/>
      <c r="I250" s="12"/>
      <c r="J250" s="10">
        <f t="shared" si="103"/>
        <v>0</v>
      </c>
      <c r="K250" s="132">
        <f t="shared" si="104"/>
        <v>1.17</v>
      </c>
      <c r="L250" s="9">
        <f t="shared" si="91"/>
        <v>674.06</v>
      </c>
      <c r="M250" s="9">
        <f t="shared" si="92"/>
        <v>0</v>
      </c>
      <c r="N250" s="9">
        <f t="shared" si="93"/>
        <v>0</v>
      </c>
      <c r="O250" s="83">
        <f t="shared" si="94"/>
        <v>674.06</v>
      </c>
    </row>
    <row r="251" spans="1:15" ht="26.4" x14ac:dyDescent="0.3">
      <c r="A251" s="71" t="s">
        <v>437</v>
      </c>
      <c r="B251" s="131" t="s">
        <v>463</v>
      </c>
      <c r="C251" s="73" t="s">
        <v>85</v>
      </c>
      <c r="D251" s="129">
        <v>225.81</v>
      </c>
      <c r="E251" s="74">
        <v>2</v>
      </c>
      <c r="F251" s="75"/>
      <c r="G251" s="23"/>
      <c r="H251" s="24"/>
      <c r="I251" s="12"/>
      <c r="J251" s="10">
        <f t="shared" si="103"/>
        <v>0</v>
      </c>
      <c r="K251" s="132">
        <f t="shared" si="104"/>
        <v>2</v>
      </c>
      <c r="L251" s="9">
        <f t="shared" si="91"/>
        <v>451.62</v>
      </c>
      <c r="M251" s="9">
        <f t="shared" si="92"/>
        <v>0</v>
      </c>
      <c r="N251" s="9">
        <f t="shared" si="93"/>
        <v>0</v>
      </c>
      <c r="O251" s="83">
        <f t="shared" si="94"/>
        <v>451.62</v>
      </c>
    </row>
    <row r="252" spans="1:15" ht="26.4" x14ac:dyDescent="0.3">
      <c r="A252" s="71" t="s">
        <v>444</v>
      </c>
      <c r="B252" s="131" t="s">
        <v>464</v>
      </c>
      <c r="C252" s="73" t="s">
        <v>85</v>
      </c>
      <c r="D252" s="129">
        <v>237.37</v>
      </c>
      <c r="E252" s="74">
        <v>4</v>
      </c>
      <c r="F252" s="75"/>
      <c r="G252" s="23"/>
      <c r="H252" s="24"/>
      <c r="I252" s="12"/>
      <c r="J252" s="10">
        <f t="shared" si="103"/>
        <v>0</v>
      </c>
      <c r="K252" s="132">
        <f t="shared" si="104"/>
        <v>4</v>
      </c>
      <c r="L252" s="9">
        <f t="shared" si="91"/>
        <v>949.48</v>
      </c>
      <c r="M252" s="9">
        <f t="shared" si="92"/>
        <v>0</v>
      </c>
      <c r="N252" s="9">
        <f t="shared" si="93"/>
        <v>0</v>
      </c>
      <c r="O252" s="83">
        <f t="shared" si="94"/>
        <v>949.48</v>
      </c>
    </row>
    <row r="253" spans="1:15" ht="26.4" x14ac:dyDescent="0.3">
      <c r="A253" s="71" t="s">
        <v>445</v>
      </c>
      <c r="B253" s="131" t="s">
        <v>465</v>
      </c>
      <c r="C253" s="73" t="s">
        <v>478</v>
      </c>
      <c r="D253" s="129">
        <v>611.4</v>
      </c>
      <c r="E253" s="74">
        <v>2</v>
      </c>
      <c r="F253" s="75"/>
      <c r="G253" s="23"/>
      <c r="H253" s="24"/>
      <c r="I253" s="12"/>
      <c r="J253" s="10">
        <f t="shared" si="103"/>
        <v>0</v>
      </c>
      <c r="K253" s="132">
        <f t="shared" si="104"/>
        <v>2</v>
      </c>
      <c r="L253" s="9">
        <f t="shared" si="91"/>
        <v>1222.8</v>
      </c>
      <c r="M253" s="9">
        <f t="shared" si="92"/>
        <v>0</v>
      </c>
      <c r="N253" s="9">
        <f t="shared" si="93"/>
        <v>0</v>
      </c>
      <c r="O253" s="83">
        <f t="shared" si="94"/>
        <v>1222.8</v>
      </c>
    </row>
    <row r="254" spans="1:15" x14ac:dyDescent="0.3">
      <c r="A254" s="71" t="s">
        <v>446</v>
      </c>
      <c r="B254" s="131" t="s">
        <v>466</v>
      </c>
      <c r="C254" s="73" t="s">
        <v>85</v>
      </c>
      <c r="D254" s="129">
        <v>34.549999999999997</v>
      </c>
      <c r="E254" s="74">
        <v>10</v>
      </c>
      <c r="F254" s="75"/>
      <c r="G254" s="23"/>
      <c r="H254" s="24"/>
      <c r="I254" s="12"/>
      <c r="J254" s="10">
        <f t="shared" si="103"/>
        <v>0</v>
      </c>
      <c r="K254" s="132">
        <f t="shared" si="104"/>
        <v>10</v>
      </c>
      <c r="L254" s="9">
        <f t="shared" si="91"/>
        <v>345.5</v>
      </c>
      <c r="M254" s="9">
        <f t="shared" si="92"/>
        <v>0</v>
      </c>
      <c r="N254" s="9">
        <f t="shared" si="93"/>
        <v>0</v>
      </c>
      <c r="O254" s="83">
        <f t="shared" si="94"/>
        <v>345.5</v>
      </c>
    </row>
    <row r="255" spans="1:15" ht="26.4" x14ac:dyDescent="0.3">
      <c r="A255" s="71" t="s">
        <v>447</v>
      </c>
      <c r="B255" s="131" t="s">
        <v>467</v>
      </c>
      <c r="C255" s="73" t="s">
        <v>7</v>
      </c>
      <c r="D255" s="129">
        <v>670.69989999999996</v>
      </c>
      <c r="E255" s="74">
        <v>4.05</v>
      </c>
      <c r="F255" s="75"/>
      <c r="G255" s="23"/>
      <c r="H255" s="24"/>
      <c r="I255" s="12"/>
      <c r="J255" s="10">
        <f t="shared" si="103"/>
        <v>0</v>
      </c>
      <c r="K255" s="132">
        <f t="shared" si="104"/>
        <v>4.05</v>
      </c>
      <c r="L255" s="9">
        <f t="shared" si="91"/>
        <v>2716.33</v>
      </c>
      <c r="M255" s="9">
        <f t="shared" si="92"/>
        <v>0</v>
      </c>
      <c r="N255" s="9">
        <f t="shared" si="93"/>
        <v>0</v>
      </c>
      <c r="O255" s="83">
        <f t="shared" si="94"/>
        <v>2716.33</v>
      </c>
    </row>
    <row r="256" spans="1:15" ht="26.4" x14ac:dyDescent="0.3">
      <c r="A256" s="71" t="s">
        <v>448</v>
      </c>
      <c r="B256" s="131" t="s">
        <v>468</v>
      </c>
      <c r="C256" s="73" t="s">
        <v>85</v>
      </c>
      <c r="D256" s="129">
        <v>55.1</v>
      </c>
      <c r="E256" s="74">
        <v>22</v>
      </c>
      <c r="F256" s="75"/>
      <c r="G256" s="23"/>
      <c r="H256" s="24"/>
      <c r="I256" s="12"/>
      <c r="J256" s="10">
        <f t="shared" si="103"/>
        <v>0</v>
      </c>
      <c r="K256" s="132">
        <f t="shared" si="104"/>
        <v>22</v>
      </c>
      <c r="L256" s="9">
        <f t="shared" si="91"/>
        <v>1212.2</v>
      </c>
      <c r="M256" s="9">
        <f t="shared" si="92"/>
        <v>0</v>
      </c>
      <c r="N256" s="9">
        <f t="shared" si="93"/>
        <v>0</v>
      </c>
      <c r="O256" s="83">
        <f t="shared" si="94"/>
        <v>1212.2</v>
      </c>
    </row>
    <row r="257" spans="1:15" ht="26.4" x14ac:dyDescent="0.3">
      <c r="A257" s="71" t="s">
        <v>449</v>
      </c>
      <c r="B257" s="131" t="s">
        <v>469</v>
      </c>
      <c r="C257" s="73" t="s">
        <v>85</v>
      </c>
      <c r="D257" s="129">
        <v>266.18</v>
      </c>
      <c r="E257" s="74">
        <v>2</v>
      </c>
      <c r="F257" s="75"/>
      <c r="G257" s="23"/>
      <c r="H257" s="24"/>
      <c r="I257" s="12"/>
      <c r="J257" s="10">
        <f t="shared" si="103"/>
        <v>0</v>
      </c>
      <c r="K257" s="132">
        <f t="shared" si="104"/>
        <v>2</v>
      </c>
      <c r="L257" s="9">
        <f t="shared" si="91"/>
        <v>532.36</v>
      </c>
      <c r="M257" s="9">
        <f t="shared" si="92"/>
        <v>0</v>
      </c>
      <c r="N257" s="9">
        <f t="shared" si="93"/>
        <v>0</v>
      </c>
      <c r="O257" s="83">
        <f t="shared" si="94"/>
        <v>532.36</v>
      </c>
    </row>
    <row r="258" spans="1:15" ht="26.4" x14ac:dyDescent="0.3">
      <c r="A258" s="71" t="s">
        <v>450</v>
      </c>
      <c r="B258" s="131" t="s">
        <v>470</v>
      </c>
      <c r="C258" s="73" t="s">
        <v>85</v>
      </c>
      <c r="D258" s="129">
        <v>1112.3800000000001</v>
      </c>
      <c r="E258" s="74">
        <v>2</v>
      </c>
      <c r="F258" s="75"/>
      <c r="G258" s="23"/>
      <c r="H258" s="24"/>
      <c r="I258" s="12"/>
      <c r="J258" s="10">
        <f t="shared" si="103"/>
        <v>0</v>
      </c>
      <c r="K258" s="132">
        <f t="shared" si="104"/>
        <v>2</v>
      </c>
      <c r="L258" s="9">
        <f t="shared" si="91"/>
        <v>2224.7600000000002</v>
      </c>
      <c r="M258" s="9">
        <f t="shared" si="92"/>
        <v>0</v>
      </c>
      <c r="N258" s="9">
        <f t="shared" si="93"/>
        <v>0</v>
      </c>
      <c r="O258" s="83">
        <f t="shared" si="94"/>
        <v>2224.7600000000002</v>
      </c>
    </row>
    <row r="259" spans="1:15" x14ac:dyDescent="0.3">
      <c r="A259" s="71" t="s">
        <v>451</v>
      </c>
      <c r="B259" s="131" t="s">
        <v>471</v>
      </c>
      <c r="C259" s="73" t="s">
        <v>85</v>
      </c>
      <c r="D259" s="129">
        <v>248.37</v>
      </c>
      <c r="E259" s="74">
        <v>2</v>
      </c>
      <c r="F259" s="75"/>
      <c r="G259" s="23"/>
      <c r="H259" s="24"/>
      <c r="I259" s="12"/>
      <c r="J259" s="10">
        <f t="shared" si="103"/>
        <v>0</v>
      </c>
      <c r="K259" s="132">
        <f t="shared" si="104"/>
        <v>2</v>
      </c>
      <c r="L259" s="9">
        <f t="shared" si="91"/>
        <v>496.74</v>
      </c>
      <c r="M259" s="9">
        <f t="shared" si="92"/>
        <v>0</v>
      </c>
      <c r="N259" s="9">
        <f t="shared" si="93"/>
        <v>0</v>
      </c>
      <c r="O259" s="83">
        <f t="shared" si="94"/>
        <v>496.74</v>
      </c>
    </row>
    <row r="260" spans="1:15" ht="26.4" x14ac:dyDescent="0.3">
      <c r="A260" s="71" t="s">
        <v>452</v>
      </c>
      <c r="B260" s="131" t="s">
        <v>472</v>
      </c>
      <c r="C260" s="73" t="s">
        <v>85</v>
      </c>
      <c r="D260" s="129">
        <v>132.91</v>
      </c>
      <c r="E260" s="74">
        <v>3</v>
      </c>
      <c r="F260" s="75"/>
      <c r="G260" s="23"/>
      <c r="H260" s="24"/>
      <c r="I260" s="12"/>
      <c r="J260" s="10">
        <f t="shared" si="103"/>
        <v>0</v>
      </c>
      <c r="K260" s="132">
        <f t="shared" si="104"/>
        <v>3</v>
      </c>
      <c r="L260" s="9">
        <f t="shared" si="91"/>
        <v>398.73</v>
      </c>
      <c r="M260" s="9">
        <f t="shared" si="92"/>
        <v>0</v>
      </c>
      <c r="N260" s="9">
        <f t="shared" si="93"/>
        <v>0</v>
      </c>
      <c r="O260" s="83">
        <f t="shared" si="94"/>
        <v>398.73</v>
      </c>
    </row>
    <row r="261" spans="1:15" x14ac:dyDescent="0.3">
      <c r="A261" s="71" t="s">
        <v>453</v>
      </c>
      <c r="B261" s="131" t="s">
        <v>473</v>
      </c>
      <c r="C261" s="73" t="s">
        <v>85</v>
      </c>
      <c r="D261" s="129">
        <v>49.89</v>
      </c>
      <c r="E261" s="74">
        <v>5</v>
      </c>
      <c r="F261" s="75"/>
      <c r="G261" s="23"/>
      <c r="H261" s="24"/>
      <c r="I261" s="12"/>
      <c r="J261" s="10">
        <f t="shared" si="103"/>
        <v>0</v>
      </c>
      <c r="K261" s="132">
        <f t="shared" si="104"/>
        <v>5</v>
      </c>
      <c r="L261" s="9">
        <f t="shared" si="91"/>
        <v>249.45</v>
      </c>
      <c r="M261" s="9">
        <f t="shared" si="92"/>
        <v>0</v>
      </c>
      <c r="N261" s="9">
        <f t="shared" si="93"/>
        <v>0</v>
      </c>
      <c r="O261" s="83">
        <f t="shared" si="94"/>
        <v>249.45</v>
      </c>
    </row>
    <row r="262" spans="1:15" x14ac:dyDescent="0.3">
      <c r="A262" s="71" t="s">
        <v>454</v>
      </c>
      <c r="B262" s="131" t="s">
        <v>474</v>
      </c>
      <c r="C262" s="73" t="s">
        <v>85</v>
      </c>
      <c r="D262" s="129">
        <v>58.22</v>
      </c>
      <c r="E262" s="74">
        <v>5</v>
      </c>
      <c r="F262" s="75"/>
      <c r="G262" s="23"/>
      <c r="H262" s="24"/>
      <c r="I262" s="12"/>
      <c r="J262" s="10">
        <f t="shared" si="103"/>
        <v>0</v>
      </c>
      <c r="K262" s="132">
        <f t="shared" si="104"/>
        <v>5</v>
      </c>
      <c r="L262" s="9">
        <f t="shared" si="91"/>
        <v>291.10000000000002</v>
      </c>
      <c r="M262" s="9">
        <f t="shared" si="92"/>
        <v>0</v>
      </c>
      <c r="N262" s="9">
        <f t="shared" si="93"/>
        <v>0</v>
      </c>
      <c r="O262" s="83">
        <f t="shared" si="94"/>
        <v>291.10000000000002</v>
      </c>
    </row>
    <row r="263" spans="1:15" ht="26.4" x14ac:dyDescent="0.3">
      <c r="A263" s="71" t="s">
        <v>455</v>
      </c>
      <c r="B263" s="131" t="s">
        <v>475</v>
      </c>
      <c r="C263" s="73" t="s">
        <v>85</v>
      </c>
      <c r="D263" s="129">
        <v>1977.52</v>
      </c>
      <c r="E263" s="74">
        <v>1</v>
      </c>
      <c r="F263" s="75"/>
      <c r="G263" s="23"/>
      <c r="H263" s="24"/>
      <c r="I263" s="12"/>
      <c r="J263" s="10">
        <f t="shared" si="103"/>
        <v>0</v>
      </c>
      <c r="K263" s="132">
        <f t="shared" si="104"/>
        <v>1</v>
      </c>
      <c r="L263" s="9">
        <f t="shared" si="91"/>
        <v>1977.52</v>
      </c>
      <c r="M263" s="9">
        <f t="shared" si="92"/>
        <v>0</v>
      </c>
      <c r="N263" s="9">
        <f t="shared" si="93"/>
        <v>0</v>
      </c>
      <c r="O263" s="83">
        <f t="shared" si="94"/>
        <v>1977.52</v>
      </c>
    </row>
    <row r="264" spans="1:15" ht="26.4" x14ac:dyDescent="0.3">
      <c r="A264" s="71" t="s">
        <v>456</v>
      </c>
      <c r="B264" s="131" t="s">
        <v>476</v>
      </c>
      <c r="C264" s="73" t="s">
        <v>85</v>
      </c>
      <c r="D264" s="129">
        <v>254.12</v>
      </c>
      <c r="E264" s="74">
        <v>5</v>
      </c>
      <c r="F264" s="75"/>
      <c r="G264" s="23"/>
      <c r="H264" s="24"/>
      <c r="I264" s="12"/>
      <c r="J264" s="10">
        <f t="shared" si="103"/>
        <v>0</v>
      </c>
      <c r="K264" s="132">
        <f t="shared" si="104"/>
        <v>5</v>
      </c>
      <c r="L264" s="9">
        <f t="shared" si="91"/>
        <v>1270.5999999999999</v>
      </c>
      <c r="M264" s="9">
        <f t="shared" si="92"/>
        <v>0</v>
      </c>
      <c r="N264" s="9">
        <f t="shared" si="93"/>
        <v>0</v>
      </c>
      <c r="O264" s="83">
        <f t="shared" si="94"/>
        <v>1270.5999999999999</v>
      </c>
    </row>
    <row r="265" spans="1:15" x14ac:dyDescent="0.3">
      <c r="A265" s="71" t="s">
        <v>457</v>
      </c>
      <c r="B265" s="131" t="s">
        <v>477</v>
      </c>
      <c r="C265" s="73" t="s">
        <v>85</v>
      </c>
      <c r="D265" s="129">
        <v>53.34</v>
      </c>
      <c r="E265" s="74">
        <v>2</v>
      </c>
      <c r="F265" s="75"/>
      <c r="G265" s="23"/>
      <c r="H265" s="24"/>
      <c r="I265" s="12"/>
      <c r="J265" s="10">
        <f t="shared" si="103"/>
        <v>0</v>
      </c>
      <c r="K265" s="132">
        <f t="shared" si="104"/>
        <v>2</v>
      </c>
      <c r="L265" s="9">
        <f t="shared" si="91"/>
        <v>106.68</v>
      </c>
      <c r="M265" s="9">
        <f t="shared" si="92"/>
        <v>0</v>
      </c>
      <c r="N265" s="9">
        <f t="shared" si="93"/>
        <v>0</v>
      </c>
      <c r="O265" s="83">
        <f t="shared" si="94"/>
        <v>106.68</v>
      </c>
    </row>
    <row r="266" spans="1:15" x14ac:dyDescent="0.3">
      <c r="A266" s="71"/>
      <c r="B266" s="72"/>
      <c r="C266" s="73"/>
      <c r="D266" s="115"/>
      <c r="E266" s="74"/>
      <c r="F266" s="75"/>
      <c r="G266" s="23"/>
      <c r="H266" s="24"/>
      <c r="I266" s="12"/>
      <c r="J266" s="10"/>
      <c r="K266" s="121"/>
      <c r="L266" s="9"/>
      <c r="M266" s="9"/>
      <c r="N266" s="9"/>
      <c r="O266" s="83"/>
    </row>
    <row r="267" spans="1:15" x14ac:dyDescent="0.3">
      <c r="A267" s="91" t="s">
        <v>479</v>
      </c>
      <c r="B267" s="92" t="s">
        <v>481</v>
      </c>
      <c r="C267" s="93"/>
      <c r="D267" s="120"/>
      <c r="E267" s="94"/>
      <c r="F267" s="95"/>
      <c r="G267" s="36"/>
      <c r="H267" s="37">
        <v>42.63</v>
      </c>
      <c r="I267" s="33"/>
      <c r="J267" s="34"/>
      <c r="K267" s="34"/>
      <c r="L267" s="35">
        <f>SUM(L268:L273)</f>
        <v>4387.5700000000006</v>
      </c>
      <c r="M267" s="35">
        <f t="shared" ref="M267:O267" si="105">SUM(M268:M273)</f>
        <v>0</v>
      </c>
      <c r="N267" s="35">
        <f t="shared" si="105"/>
        <v>4387.5700000000006</v>
      </c>
      <c r="O267" s="35">
        <f t="shared" si="105"/>
        <v>0</v>
      </c>
    </row>
    <row r="268" spans="1:15" ht="26.4" x14ac:dyDescent="0.3">
      <c r="A268" s="71" t="s">
        <v>480</v>
      </c>
      <c r="B268" s="131" t="s">
        <v>388</v>
      </c>
      <c r="C268" s="73" t="s">
        <v>10</v>
      </c>
      <c r="D268" s="129">
        <v>70.09</v>
      </c>
      <c r="E268" s="74">
        <v>14.26</v>
      </c>
      <c r="F268" s="75"/>
      <c r="G268" s="142">
        <v>14.26</v>
      </c>
      <c r="H268" s="24"/>
      <c r="I268" s="142"/>
      <c r="J268" s="10">
        <f t="shared" ref="J268:J273" si="106">SUM(G268:I268)</f>
        <v>14.26</v>
      </c>
      <c r="K268" s="132">
        <f t="shared" ref="K268:K273" si="107">E268-J268</f>
        <v>0</v>
      </c>
      <c r="L268" s="9">
        <f t="shared" si="91"/>
        <v>999.48</v>
      </c>
      <c r="M268" s="9">
        <f t="shared" si="92"/>
        <v>0</v>
      </c>
      <c r="N268" s="9">
        <f t="shared" si="93"/>
        <v>999.48</v>
      </c>
      <c r="O268" s="83">
        <f t="shared" si="94"/>
        <v>0</v>
      </c>
    </row>
    <row r="269" spans="1:15" ht="52.8" x14ac:dyDescent="0.3">
      <c r="A269" s="71" t="s">
        <v>482</v>
      </c>
      <c r="B269" s="131" t="s">
        <v>488</v>
      </c>
      <c r="C269" s="73" t="s">
        <v>7</v>
      </c>
      <c r="D269" s="129">
        <v>150.65</v>
      </c>
      <c r="E269" s="74">
        <v>18.510000000000002</v>
      </c>
      <c r="F269" s="75"/>
      <c r="G269" s="74">
        <v>18.510000000000002</v>
      </c>
      <c r="H269" s="24"/>
      <c r="I269" s="74"/>
      <c r="J269" s="10">
        <f t="shared" si="106"/>
        <v>18.510000000000002</v>
      </c>
      <c r="K269" s="132">
        <f t="shared" si="107"/>
        <v>0</v>
      </c>
      <c r="L269" s="9">
        <f t="shared" si="91"/>
        <v>2788.53</v>
      </c>
      <c r="M269" s="9">
        <f t="shared" si="92"/>
        <v>0</v>
      </c>
      <c r="N269" s="9">
        <f t="shared" si="93"/>
        <v>2788.53</v>
      </c>
      <c r="O269" s="83">
        <f t="shared" si="94"/>
        <v>0</v>
      </c>
    </row>
    <row r="270" spans="1:15" ht="39.6" x14ac:dyDescent="0.3">
      <c r="A270" s="71" t="s">
        <v>483</v>
      </c>
      <c r="B270" s="131" t="s">
        <v>489</v>
      </c>
      <c r="C270" s="73" t="s">
        <v>10</v>
      </c>
      <c r="D270" s="129">
        <v>434.26600000000002</v>
      </c>
      <c r="E270" s="74">
        <v>0.58999000000000001</v>
      </c>
      <c r="F270" s="75"/>
      <c r="G270" s="74">
        <v>0.58999000000000001</v>
      </c>
      <c r="H270" s="24"/>
      <c r="I270" s="74"/>
      <c r="J270" s="10">
        <f t="shared" si="106"/>
        <v>0.58999000000000001</v>
      </c>
      <c r="K270" s="132">
        <f t="shared" si="107"/>
        <v>0</v>
      </c>
      <c r="L270" s="9">
        <f t="shared" si="91"/>
        <v>256.20999999999998</v>
      </c>
      <c r="M270" s="9">
        <f t="shared" si="92"/>
        <v>0</v>
      </c>
      <c r="N270" s="9">
        <f t="shared" si="93"/>
        <v>256.20999999999998</v>
      </c>
      <c r="O270" s="83">
        <f t="shared" si="94"/>
        <v>0</v>
      </c>
    </row>
    <row r="271" spans="1:15" ht="26.4" x14ac:dyDescent="0.3">
      <c r="A271" s="71" t="s">
        <v>484</v>
      </c>
      <c r="B271" s="131" t="s">
        <v>226</v>
      </c>
      <c r="C271" s="73" t="s">
        <v>10</v>
      </c>
      <c r="D271" s="129">
        <v>182.29</v>
      </c>
      <c r="E271" s="74">
        <v>0.59</v>
      </c>
      <c r="F271" s="75"/>
      <c r="G271" s="74">
        <v>0.59</v>
      </c>
      <c r="H271" s="24"/>
      <c r="I271" s="74"/>
      <c r="J271" s="10">
        <f t="shared" si="106"/>
        <v>0.59</v>
      </c>
      <c r="K271" s="132">
        <f t="shared" si="107"/>
        <v>0</v>
      </c>
      <c r="L271" s="9">
        <f t="shared" si="91"/>
        <v>107.55</v>
      </c>
      <c r="M271" s="9">
        <f t="shared" si="92"/>
        <v>0</v>
      </c>
      <c r="N271" s="9">
        <f t="shared" si="93"/>
        <v>107.55</v>
      </c>
      <c r="O271" s="83">
        <f t="shared" si="94"/>
        <v>0</v>
      </c>
    </row>
    <row r="272" spans="1:15" ht="39.6" x14ac:dyDescent="0.3">
      <c r="A272" s="71" t="s">
        <v>485</v>
      </c>
      <c r="B272" s="131" t="s">
        <v>490</v>
      </c>
      <c r="C272" s="73" t="s">
        <v>10</v>
      </c>
      <c r="D272" s="129">
        <v>584.9</v>
      </c>
      <c r="E272" s="74">
        <v>0.31999</v>
      </c>
      <c r="F272" s="75"/>
      <c r="G272" s="74">
        <v>0.31999</v>
      </c>
      <c r="H272" s="24"/>
      <c r="I272" s="74"/>
      <c r="J272" s="10">
        <f t="shared" si="106"/>
        <v>0.31999</v>
      </c>
      <c r="K272" s="132">
        <f t="shared" si="107"/>
        <v>0</v>
      </c>
      <c r="L272" s="9">
        <f t="shared" si="91"/>
        <v>187.16</v>
      </c>
      <c r="M272" s="9">
        <f t="shared" si="92"/>
        <v>0</v>
      </c>
      <c r="N272" s="9">
        <f t="shared" si="93"/>
        <v>187.16</v>
      </c>
      <c r="O272" s="83">
        <f t="shared" si="94"/>
        <v>0</v>
      </c>
    </row>
    <row r="273" spans="1:15" x14ac:dyDescent="0.3">
      <c r="A273" s="71" t="s">
        <v>486</v>
      </c>
      <c r="B273" s="131" t="s">
        <v>160</v>
      </c>
      <c r="C273" s="73" t="s">
        <v>85</v>
      </c>
      <c r="D273" s="129">
        <v>48.64</v>
      </c>
      <c r="E273" s="74">
        <v>1</v>
      </c>
      <c r="F273" s="75"/>
      <c r="G273" s="74">
        <v>1</v>
      </c>
      <c r="H273" s="24"/>
      <c r="I273" s="74"/>
      <c r="J273" s="10">
        <f t="shared" si="106"/>
        <v>1</v>
      </c>
      <c r="K273" s="132">
        <f t="shared" si="107"/>
        <v>0</v>
      </c>
      <c r="L273" s="9">
        <f t="shared" si="91"/>
        <v>48.64</v>
      </c>
      <c r="M273" s="9">
        <f t="shared" si="92"/>
        <v>0</v>
      </c>
      <c r="N273" s="9">
        <f t="shared" si="93"/>
        <v>48.64</v>
      </c>
      <c r="O273" s="83">
        <f t="shared" si="94"/>
        <v>0</v>
      </c>
    </row>
    <row r="274" spans="1:15" x14ac:dyDescent="0.3">
      <c r="A274" s="71"/>
      <c r="B274" s="72"/>
      <c r="C274" s="73"/>
      <c r="D274" s="115"/>
      <c r="E274" s="74"/>
      <c r="F274" s="75"/>
      <c r="G274" s="12"/>
      <c r="H274" s="24"/>
      <c r="I274" s="12"/>
      <c r="J274" s="10"/>
      <c r="K274" s="121"/>
      <c r="L274" s="9"/>
      <c r="M274" s="9"/>
      <c r="N274" s="9"/>
      <c r="O274" s="83"/>
    </row>
    <row r="275" spans="1:15" x14ac:dyDescent="0.3">
      <c r="A275" s="91" t="s">
        <v>487</v>
      </c>
      <c r="B275" s="92" t="s">
        <v>159</v>
      </c>
      <c r="C275" s="93"/>
      <c r="D275" s="120"/>
      <c r="E275" s="94"/>
      <c r="F275" s="95"/>
      <c r="G275" s="33"/>
      <c r="H275" s="37">
        <v>42.63</v>
      </c>
      <c r="I275" s="33"/>
      <c r="J275" s="34"/>
      <c r="K275" s="34"/>
      <c r="L275" s="35">
        <f>SUM(L276:L280)</f>
        <v>14623.630000000001</v>
      </c>
      <c r="M275" s="35">
        <f t="shared" ref="M275:O275" si="108">SUM(M276:M280)</f>
        <v>0</v>
      </c>
      <c r="N275" s="35">
        <f t="shared" si="108"/>
        <v>14623.630000000001</v>
      </c>
      <c r="O275" s="35">
        <f t="shared" si="108"/>
        <v>0</v>
      </c>
    </row>
    <row r="276" spans="1:15" ht="26.4" x14ac:dyDescent="0.3">
      <c r="A276" s="71" t="s">
        <v>638</v>
      </c>
      <c r="B276" s="72" t="s">
        <v>89</v>
      </c>
      <c r="C276" s="73" t="s">
        <v>10</v>
      </c>
      <c r="D276" s="129">
        <v>70.089799999999997</v>
      </c>
      <c r="E276" s="74">
        <v>30.42</v>
      </c>
      <c r="F276" s="75"/>
      <c r="G276" s="74">
        <v>30.42</v>
      </c>
      <c r="H276" s="24"/>
      <c r="I276" s="74"/>
      <c r="J276" s="10">
        <f t="shared" ref="J276:J280" si="109">SUM(G276:I276)</f>
        <v>30.42</v>
      </c>
      <c r="K276" s="121">
        <f t="shared" ref="K276:K280" si="110">E276-J276</f>
        <v>0</v>
      </c>
      <c r="L276" s="9">
        <f t="shared" si="91"/>
        <v>2132.13</v>
      </c>
      <c r="M276" s="9">
        <f t="shared" si="92"/>
        <v>0</v>
      </c>
      <c r="N276" s="9">
        <f t="shared" si="93"/>
        <v>2132.13</v>
      </c>
      <c r="O276" s="83">
        <f t="shared" si="94"/>
        <v>0</v>
      </c>
    </row>
    <row r="277" spans="1:15" ht="52.8" x14ac:dyDescent="0.3">
      <c r="A277" s="71" t="s">
        <v>639</v>
      </c>
      <c r="B277" s="72" t="s">
        <v>488</v>
      </c>
      <c r="C277" s="73" t="s">
        <v>7</v>
      </c>
      <c r="D277" s="129">
        <v>150.65</v>
      </c>
      <c r="E277" s="74">
        <v>64.88</v>
      </c>
      <c r="F277" s="75"/>
      <c r="G277" s="74">
        <v>64.88</v>
      </c>
      <c r="H277" s="24"/>
      <c r="I277" s="74"/>
      <c r="J277" s="10">
        <f t="shared" si="109"/>
        <v>64.88</v>
      </c>
      <c r="K277" s="121">
        <f t="shared" si="110"/>
        <v>0</v>
      </c>
      <c r="L277" s="9">
        <f t="shared" si="91"/>
        <v>9774.17</v>
      </c>
      <c r="M277" s="9">
        <f t="shared" si="92"/>
        <v>0</v>
      </c>
      <c r="N277" s="9">
        <f t="shared" si="93"/>
        <v>9774.17</v>
      </c>
      <c r="O277" s="83">
        <f t="shared" si="94"/>
        <v>0</v>
      </c>
    </row>
    <row r="278" spans="1:15" x14ac:dyDescent="0.3">
      <c r="A278" s="71" t="s">
        <v>640</v>
      </c>
      <c r="B278" s="72" t="s">
        <v>492</v>
      </c>
      <c r="C278" s="73" t="s">
        <v>10</v>
      </c>
      <c r="D278" s="129">
        <v>155.04900000000001</v>
      </c>
      <c r="E278" s="74">
        <v>2.94</v>
      </c>
      <c r="F278" s="75"/>
      <c r="G278" s="74">
        <v>2.94</v>
      </c>
      <c r="H278" s="24"/>
      <c r="I278" s="74">
        <v>0</v>
      </c>
      <c r="J278" s="10">
        <f t="shared" si="109"/>
        <v>2.94</v>
      </c>
      <c r="K278" s="121">
        <f t="shared" si="110"/>
        <v>0</v>
      </c>
      <c r="L278" s="9">
        <f t="shared" si="91"/>
        <v>455.84</v>
      </c>
      <c r="M278" s="9">
        <f t="shared" si="92"/>
        <v>0</v>
      </c>
      <c r="N278" s="9">
        <f t="shared" si="93"/>
        <v>455.84</v>
      </c>
      <c r="O278" s="83">
        <f t="shared" si="94"/>
        <v>0</v>
      </c>
    </row>
    <row r="279" spans="1:15" x14ac:dyDescent="0.3">
      <c r="A279" s="71" t="s">
        <v>641</v>
      </c>
      <c r="B279" s="72" t="s">
        <v>160</v>
      </c>
      <c r="C279" s="73" t="s">
        <v>85</v>
      </c>
      <c r="D279" s="129">
        <v>48.64</v>
      </c>
      <c r="E279" s="74">
        <v>2</v>
      </c>
      <c r="F279" s="75"/>
      <c r="G279" s="74">
        <v>2</v>
      </c>
      <c r="H279" s="24"/>
      <c r="I279" s="74"/>
      <c r="J279" s="10">
        <f t="shared" si="109"/>
        <v>2</v>
      </c>
      <c r="K279" s="121">
        <f t="shared" si="110"/>
        <v>0</v>
      </c>
      <c r="L279" s="9">
        <f t="shared" si="91"/>
        <v>97.28</v>
      </c>
      <c r="M279" s="9">
        <f t="shared" si="92"/>
        <v>0</v>
      </c>
      <c r="N279" s="9">
        <f t="shared" si="93"/>
        <v>97.28</v>
      </c>
      <c r="O279" s="83">
        <f t="shared" si="94"/>
        <v>0</v>
      </c>
    </row>
    <row r="280" spans="1:15" ht="26.4" x14ac:dyDescent="0.3">
      <c r="A280" s="71" t="s">
        <v>642</v>
      </c>
      <c r="B280" s="72" t="s">
        <v>491</v>
      </c>
      <c r="C280" s="73" t="s">
        <v>12</v>
      </c>
      <c r="D280" s="129">
        <v>41.0199</v>
      </c>
      <c r="E280" s="74">
        <v>52.76</v>
      </c>
      <c r="F280" s="75"/>
      <c r="G280" s="74">
        <v>52.76</v>
      </c>
      <c r="H280" s="24"/>
      <c r="I280" s="74"/>
      <c r="J280" s="10">
        <f t="shared" si="109"/>
        <v>52.76</v>
      </c>
      <c r="K280" s="121">
        <f t="shared" si="110"/>
        <v>0</v>
      </c>
      <c r="L280" s="9">
        <f t="shared" si="91"/>
        <v>2164.21</v>
      </c>
      <c r="M280" s="9">
        <f t="shared" si="92"/>
        <v>0</v>
      </c>
      <c r="N280" s="9">
        <f t="shared" si="93"/>
        <v>2164.21</v>
      </c>
      <c r="O280" s="83">
        <f t="shared" si="94"/>
        <v>0</v>
      </c>
    </row>
    <row r="281" spans="1:15" x14ac:dyDescent="0.3">
      <c r="A281" s="71"/>
      <c r="B281" s="72"/>
      <c r="C281" s="73"/>
      <c r="D281" s="74"/>
      <c r="E281" s="74"/>
      <c r="F281" s="75"/>
      <c r="G281" s="23"/>
      <c r="H281" s="24"/>
      <c r="I281" s="12"/>
      <c r="J281" s="10"/>
      <c r="K281" s="32"/>
      <c r="L281" s="11">
        <f>SUM(L275,L267,L245,L236,L231,L217)</f>
        <v>49418.840000000004</v>
      </c>
      <c r="M281" s="11">
        <f t="shared" ref="M281:N281" si="111">SUM(M275,M267,M245,M236,M231,M217)</f>
        <v>327.52000000000004</v>
      </c>
      <c r="N281" s="11">
        <f t="shared" si="111"/>
        <v>29607.31</v>
      </c>
      <c r="O281" s="64"/>
    </row>
    <row r="282" spans="1:15" x14ac:dyDescent="0.3">
      <c r="A282" s="122" t="s">
        <v>396</v>
      </c>
      <c r="B282" s="113" t="s">
        <v>43</v>
      </c>
      <c r="C282" s="66"/>
      <c r="D282" s="67"/>
      <c r="E282" s="65"/>
      <c r="F282" s="68"/>
      <c r="G282" s="68"/>
      <c r="H282" s="30">
        <v>5.67</v>
      </c>
      <c r="I282" s="31"/>
      <c r="J282" s="32"/>
      <c r="K282" s="44"/>
      <c r="L282" s="27"/>
      <c r="M282" s="27"/>
      <c r="N282" s="27"/>
      <c r="O282" s="110">
        <f>SUM(O283:O329)</f>
        <v>15777.539999999999</v>
      </c>
    </row>
    <row r="283" spans="1:15" ht="26.4" x14ac:dyDescent="0.3">
      <c r="A283" s="71" t="s">
        <v>493</v>
      </c>
      <c r="B283" s="131" t="s">
        <v>540</v>
      </c>
      <c r="C283" s="133" t="s">
        <v>12</v>
      </c>
      <c r="D283" s="129">
        <v>3.08</v>
      </c>
      <c r="E283" s="134">
        <v>159</v>
      </c>
      <c r="F283" s="75"/>
      <c r="G283" s="75"/>
      <c r="H283" s="24">
        <v>9.49</v>
      </c>
      <c r="I283" s="12">
        <v>159</v>
      </c>
      <c r="J283" s="10">
        <f>I283+'[6]1'!J114</f>
        <v>159</v>
      </c>
      <c r="K283" s="32">
        <f t="shared" ref="K283:K329" si="112">E283-J283</f>
        <v>0</v>
      </c>
      <c r="L283" s="9">
        <f t="shared" ref="L283:L299" si="113">ROUND(E283*D283,2)</f>
        <v>489.72</v>
      </c>
      <c r="M283" s="9">
        <f t="shared" ref="M283:M299" si="114">ROUND(I283*D283,2)</f>
        <v>489.72</v>
      </c>
      <c r="N283" s="9">
        <f t="shared" ref="N283:N299" si="115">ROUND(J283*D283,2)</f>
        <v>489.72</v>
      </c>
      <c r="O283" s="83">
        <f t="shared" ref="O283:O329" si="116">L283-N283</f>
        <v>0</v>
      </c>
    </row>
    <row r="284" spans="1:15" ht="26.4" x14ac:dyDescent="0.3">
      <c r="A284" s="71" t="s">
        <v>494</v>
      </c>
      <c r="B284" s="131" t="s">
        <v>180</v>
      </c>
      <c r="C284" s="133" t="s">
        <v>12</v>
      </c>
      <c r="D284" s="129">
        <v>4.5899900000000002</v>
      </c>
      <c r="E284" s="134">
        <v>1296.2</v>
      </c>
      <c r="F284" s="75"/>
      <c r="G284" s="75"/>
      <c r="H284" s="24">
        <v>5.52</v>
      </c>
      <c r="I284" s="12">
        <v>1296.2</v>
      </c>
      <c r="J284" s="10">
        <f>I284+'[6]1'!J115</f>
        <v>1296.2</v>
      </c>
      <c r="K284" s="32">
        <f t="shared" si="112"/>
        <v>0</v>
      </c>
      <c r="L284" s="9">
        <f t="shared" si="113"/>
        <v>5949.55</v>
      </c>
      <c r="M284" s="9">
        <f t="shared" si="114"/>
        <v>5949.55</v>
      </c>
      <c r="N284" s="9">
        <f t="shared" si="115"/>
        <v>5949.55</v>
      </c>
      <c r="O284" s="83">
        <f t="shared" si="116"/>
        <v>0</v>
      </c>
    </row>
    <row r="285" spans="1:15" ht="26.4" x14ac:dyDescent="0.3">
      <c r="A285" s="71" t="s">
        <v>495</v>
      </c>
      <c r="B285" s="131" t="s">
        <v>181</v>
      </c>
      <c r="C285" s="133" t="s">
        <v>12</v>
      </c>
      <c r="D285" s="129">
        <v>7.62</v>
      </c>
      <c r="E285" s="134">
        <v>202.6</v>
      </c>
      <c r="F285" s="75"/>
      <c r="G285" s="75"/>
      <c r="H285" s="24">
        <v>6.88</v>
      </c>
      <c r="I285" s="12">
        <v>202.6</v>
      </c>
      <c r="J285" s="10">
        <f>I285+'[6]1'!J116</f>
        <v>202.6</v>
      </c>
      <c r="K285" s="32">
        <f t="shared" si="112"/>
        <v>0</v>
      </c>
      <c r="L285" s="9">
        <f t="shared" si="113"/>
        <v>1543.81</v>
      </c>
      <c r="M285" s="9">
        <f t="shared" si="114"/>
        <v>1543.81</v>
      </c>
      <c r="N285" s="9">
        <f t="shared" si="115"/>
        <v>1543.81</v>
      </c>
      <c r="O285" s="83">
        <f t="shared" si="116"/>
        <v>0</v>
      </c>
    </row>
    <row r="286" spans="1:15" ht="26.4" x14ac:dyDescent="0.3">
      <c r="A286" s="71" t="s">
        <v>496</v>
      </c>
      <c r="B286" s="131" t="s">
        <v>541</v>
      </c>
      <c r="C286" s="133" t="s">
        <v>12</v>
      </c>
      <c r="D286" s="129">
        <v>10.49</v>
      </c>
      <c r="E286" s="134">
        <v>278.8</v>
      </c>
      <c r="F286" s="75"/>
      <c r="G286" s="75"/>
      <c r="H286" s="24">
        <v>1135.78</v>
      </c>
      <c r="I286" s="12">
        <v>278.8</v>
      </c>
      <c r="J286" s="10">
        <f>I286+'[6]1'!J117</f>
        <v>278.8</v>
      </c>
      <c r="K286" s="32">
        <f t="shared" si="112"/>
        <v>0</v>
      </c>
      <c r="L286" s="9">
        <f t="shared" si="113"/>
        <v>2924.61</v>
      </c>
      <c r="M286" s="9">
        <f t="shared" si="114"/>
        <v>2924.61</v>
      </c>
      <c r="N286" s="9">
        <f t="shared" si="115"/>
        <v>2924.61</v>
      </c>
      <c r="O286" s="83">
        <f t="shared" si="116"/>
        <v>0</v>
      </c>
    </row>
    <row r="287" spans="1:15" ht="26.4" x14ac:dyDescent="0.3">
      <c r="A287" s="71" t="s">
        <v>497</v>
      </c>
      <c r="B287" s="131" t="s">
        <v>542</v>
      </c>
      <c r="C287" s="133" t="s">
        <v>12</v>
      </c>
      <c r="D287" s="129">
        <v>21.259899999999998</v>
      </c>
      <c r="E287" s="134">
        <v>43.1</v>
      </c>
      <c r="F287" s="75"/>
      <c r="G287" s="75"/>
      <c r="H287" s="24">
        <v>3.21</v>
      </c>
      <c r="I287" s="12"/>
      <c r="J287" s="10">
        <f>I287+'[6]1'!J118</f>
        <v>0</v>
      </c>
      <c r="K287" s="32">
        <f t="shared" si="112"/>
        <v>43.1</v>
      </c>
      <c r="L287" s="9">
        <f t="shared" si="113"/>
        <v>916.3</v>
      </c>
      <c r="M287" s="9">
        <f t="shared" si="114"/>
        <v>0</v>
      </c>
      <c r="N287" s="9">
        <f t="shared" si="115"/>
        <v>0</v>
      </c>
      <c r="O287" s="83">
        <f t="shared" si="116"/>
        <v>916.3</v>
      </c>
    </row>
    <row r="288" spans="1:15" ht="26.4" x14ac:dyDescent="0.3">
      <c r="A288" s="71" t="s">
        <v>498</v>
      </c>
      <c r="B288" s="131" t="s">
        <v>543</v>
      </c>
      <c r="C288" s="133" t="s">
        <v>12</v>
      </c>
      <c r="D288" s="129">
        <v>45.91</v>
      </c>
      <c r="E288" s="134">
        <v>172.2</v>
      </c>
      <c r="F288" s="75"/>
      <c r="G288" s="75"/>
      <c r="H288" s="24">
        <v>9.14</v>
      </c>
      <c r="I288" s="12"/>
      <c r="J288" s="10">
        <f>I288+'[6]1'!J119</f>
        <v>0</v>
      </c>
      <c r="K288" s="32">
        <f t="shared" si="112"/>
        <v>172.2</v>
      </c>
      <c r="L288" s="9">
        <f t="shared" si="113"/>
        <v>7905.7</v>
      </c>
      <c r="M288" s="9">
        <f t="shared" si="114"/>
        <v>0</v>
      </c>
      <c r="N288" s="9">
        <f t="shared" si="115"/>
        <v>0</v>
      </c>
      <c r="O288" s="83">
        <f t="shared" si="116"/>
        <v>7905.7</v>
      </c>
    </row>
    <row r="289" spans="1:15" ht="39.6" x14ac:dyDescent="0.3">
      <c r="A289" s="71" t="s">
        <v>499</v>
      </c>
      <c r="B289" s="131" t="s">
        <v>544</v>
      </c>
      <c r="C289" s="133" t="s">
        <v>12</v>
      </c>
      <c r="D289" s="129">
        <v>10.479900000000001</v>
      </c>
      <c r="E289" s="134">
        <v>51.1</v>
      </c>
      <c r="F289" s="75"/>
      <c r="G289" s="75"/>
      <c r="H289" s="24">
        <v>15.54</v>
      </c>
      <c r="I289" s="12">
        <v>0</v>
      </c>
      <c r="J289" s="10">
        <f>I289+'[6]1'!J120</f>
        <v>0</v>
      </c>
      <c r="K289" s="32">
        <f t="shared" si="112"/>
        <v>51.1</v>
      </c>
      <c r="L289" s="9">
        <f t="shared" si="113"/>
        <v>535.52</v>
      </c>
      <c r="M289" s="9">
        <f t="shared" si="114"/>
        <v>0</v>
      </c>
      <c r="N289" s="9">
        <f t="shared" si="115"/>
        <v>0</v>
      </c>
      <c r="O289" s="83">
        <f t="shared" si="116"/>
        <v>535.52</v>
      </c>
    </row>
    <row r="290" spans="1:15" ht="39.6" x14ac:dyDescent="0.3">
      <c r="A290" s="71" t="s">
        <v>500</v>
      </c>
      <c r="B290" s="131" t="s">
        <v>545</v>
      </c>
      <c r="C290" s="133" t="s">
        <v>12</v>
      </c>
      <c r="D290" s="129">
        <v>7.54</v>
      </c>
      <c r="E290" s="134">
        <v>43.6</v>
      </c>
      <c r="F290" s="75"/>
      <c r="G290" s="75"/>
      <c r="H290" s="24">
        <v>4.82</v>
      </c>
      <c r="I290" s="12"/>
      <c r="J290" s="10">
        <f>I290+'[6]1'!J121</f>
        <v>0</v>
      </c>
      <c r="K290" s="32">
        <f t="shared" si="112"/>
        <v>43.6</v>
      </c>
      <c r="L290" s="9">
        <f t="shared" si="113"/>
        <v>328.74</v>
      </c>
      <c r="M290" s="9">
        <f t="shared" si="114"/>
        <v>0</v>
      </c>
      <c r="N290" s="9">
        <f t="shared" si="115"/>
        <v>0</v>
      </c>
      <c r="O290" s="83">
        <f t="shared" si="116"/>
        <v>328.74</v>
      </c>
    </row>
    <row r="291" spans="1:15" ht="26.4" x14ac:dyDescent="0.3">
      <c r="A291" s="71" t="s">
        <v>501</v>
      </c>
      <c r="B291" s="131" t="s">
        <v>546</v>
      </c>
      <c r="C291" s="133" t="s">
        <v>12</v>
      </c>
      <c r="D291" s="129">
        <v>13.03</v>
      </c>
      <c r="E291" s="134">
        <v>8.8000000000000007</v>
      </c>
      <c r="F291" s="75"/>
      <c r="G291" s="75"/>
      <c r="H291" s="24">
        <v>5.45</v>
      </c>
      <c r="I291" s="12"/>
      <c r="J291" s="10">
        <f>I291+'[6]1'!J122</f>
        <v>0</v>
      </c>
      <c r="K291" s="32">
        <f t="shared" si="112"/>
        <v>8.8000000000000007</v>
      </c>
      <c r="L291" s="9">
        <f t="shared" si="113"/>
        <v>114.66</v>
      </c>
      <c r="M291" s="9">
        <f t="shared" si="114"/>
        <v>0</v>
      </c>
      <c r="N291" s="9">
        <f t="shared" si="115"/>
        <v>0</v>
      </c>
      <c r="O291" s="83">
        <f t="shared" si="116"/>
        <v>114.66</v>
      </c>
    </row>
    <row r="292" spans="1:15" ht="26.4" x14ac:dyDescent="0.3">
      <c r="A292" s="71" t="s">
        <v>502</v>
      </c>
      <c r="B292" s="131" t="s">
        <v>547</v>
      </c>
      <c r="C292" s="133" t="s">
        <v>12</v>
      </c>
      <c r="D292" s="129">
        <v>19.12</v>
      </c>
      <c r="E292" s="134">
        <v>13.6</v>
      </c>
      <c r="F292" s="75"/>
      <c r="G292" s="75"/>
      <c r="H292" s="24">
        <v>9.5500000000000007</v>
      </c>
      <c r="I292" s="12"/>
      <c r="J292" s="10">
        <f>I292+'[6]1'!J123</f>
        <v>0</v>
      </c>
      <c r="K292" s="32">
        <f t="shared" si="112"/>
        <v>13.6</v>
      </c>
      <c r="L292" s="9">
        <f t="shared" si="113"/>
        <v>260.02999999999997</v>
      </c>
      <c r="M292" s="9">
        <f t="shared" si="114"/>
        <v>0</v>
      </c>
      <c r="N292" s="9">
        <f t="shared" si="115"/>
        <v>0</v>
      </c>
      <c r="O292" s="83">
        <f t="shared" si="116"/>
        <v>260.02999999999997</v>
      </c>
    </row>
    <row r="293" spans="1:15" ht="26.4" x14ac:dyDescent="0.3">
      <c r="A293" s="71" t="s">
        <v>503</v>
      </c>
      <c r="B293" s="131" t="s">
        <v>548</v>
      </c>
      <c r="C293" s="133" t="s">
        <v>12</v>
      </c>
      <c r="D293" s="129">
        <v>26.549900000000001</v>
      </c>
      <c r="E293" s="134">
        <v>20.7</v>
      </c>
      <c r="F293" s="75"/>
      <c r="G293" s="75"/>
      <c r="H293" s="24">
        <v>7.86</v>
      </c>
      <c r="I293" s="12"/>
      <c r="J293" s="10">
        <f>I293+'[6]1'!J124</f>
        <v>0</v>
      </c>
      <c r="K293" s="32">
        <f t="shared" si="112"/>
        <v>20.7</v>
      </c>
      <c r="L293" s="9">
        <f t="shared" si="113"/>
        <v>549.58000000000004</v>
      </c>
      <c r="M293" s="9">
        <f t="shared" si="114"/>
        <v>0</v>
      </c>
      <c r="N293" s="9">
        <f t="shared" si="115"/>
        <v>0</v>
      </c>
      <c r="O293" s="83">
        <f t="shared" si="116"/>
        <v>549.58000000000004</v>
      </c>
    </row>
    <row r="294" spans="1:15" ht="39.6" x14ac:dyDescent="0.3">
      <c r="A294" s="71" t="s">
        <v>504</v>
      </c>
      <c r="B294" s="131" t="s">
        <v>549</v>
      </c>
      <c r="C294" s="133" t="s">
        <v>12</v>
      </c>
      <c r="D294" s="129">
        <v>8.4700000000000006</v>
      </c>
      <c r="E294" s="134">
        <v>296.89999999999998</v>
      </c>
      <c r="F294" s="75"/>
      <c r="G294" s="75"/>
      <c r="H294" s="24">
        <v>5.97</v>
      </c>
      <c r="I294" s="12">
        <v>296.89999999999998</v>
      </c>
      <c r="J294" s="10">
        <f>I294+'[6]1'!J125</f>
        <v>296.89999999999998</v>
      </c>
      <c r="K294" s="32">
        <f t="shared" si="112"/>
        <v>0</v>
      </c>
      <c r="L294" s="9">
        <f t="shared" si="113"/>
        <v>2514.7399999999998</v>
      </c>
      <c r="M294" s="9">
        <f t="shared" si="114"/>
        <v>2514.7399999999998</v>
      </c>
      <c r="N294" s="9">
        <f t="shared" si="115"/>
        <v>2514.7399999999998</v>
      </c>
      <c r="O294" s="83">
        <f t="shared" si="116"/>
        <v>0</v>
      </c>
    </row>
    <row r="295" spans="1:15" ht="39.6" x14ac:dyDescent="0.3">
      <c r="A295" s="71" t="s">
        <v>505</v>
      </c>
      <c r="B295" s="131" t="s">
        <v>550</v>
      </c>
      <c r="C295" s="133" t="s">
        <v>12</v>
      </c>
      <c r="D295" s="129">
        <v>11.87</v>
      </c>
      <c r="E295" s="134">
        <v>13.3</v>
      </c>
      <c r="F295" s="75"/>
      <c r="G295" s="75"/>
      <c r="H295" s="24">
        <v>12.26</v>
      </c>
      <c r="I295" s="12">
        <v>13.3</v>
      </c>
      <c r="J295" s="10">
        <f>I295+'[6]1'!J126</f>
        <v>13.3</v>
      </c>
      <c r="K295" s="32">
        <f t="shared" si="112"/>
        <v>0</v>
      </c>
      <c r="L295" s="9">
        <f t="shared" si="113"/>
        <v>157.87</v>
      </c>
      <c r="M295" s="9">
        <f t="shared" si="114"/>
        <v>157.87</v>
      </c>
      <c r="N295" s="9">
        <f t="shared" si="115"/>
        <v>157.87</v>
      </c>
      <c r="O295" s="83">
        <f t="shared" si="116"/>
        <v>0</v>
      </c>
    </row>
    <row r="296" spans="1:15" ht="26.4" x14ac:dyDescent="0.3">
      <c r="A296" s="71" t="s">
        <v>506</v>
      </c>
      <c r="B296" s="131" t="s">
        <v>182</v>
      </c>
      <c r="C296" s="133" t="s">
        <v>85</v>
      </c>
      <c r="D296" s="129">
        <v>23.99</v>
      </c>
      <c r="E296" s="134">
        <v>9</v>
      </c>
      <c r="F296" s="75"/>
      <c r="G296" s="75"/>
      <c r="H296" s="24">
        <v>9.01</v>
      </c>
      <c r="I296" s="12">
        <v>9</v>
      </c>
      <c r="J296" s="10">
        <f>I296+'[6]1'!J127</f>
        <v>9</v>
      </c>
      <c r="K296" s="32">
        <f t="shared" si="112"/>
        <v>0</v>
      </c>
      <c r="L296" s="9">
        <f t="shared" si="113"/>
        <v>215.91</v>
      </c>
      <c r="M296" s="9">
        <f t="shared" si="114"/>
        <v>215.91</v>
      </c>
      <c r="N296" s="9">
        <f t="shared" si="115"/>
        <v>215.91</v>
      </c>
      <c r="O296" s="83">
        <f t="shared" si="116"/>
        <v>0</v>
      </c>
    </row>
    <row r="297" spans="1:15" ht="26.4" x14ac:dyDescent="0.3">
      <c r="A297" s="71" t="s">
        <v>507</v>
      </c>
      <c r="B297" s="131" t="s">
        <v>183</v>
      </c>
      <c r="C297" s="133" t="s">
        <v>85</v>
      </c>
      <c r="D297" s="129">
        <v>38.03</v>
      </c>
      <c r="E297" s="134">
        <v>2</v>
      </c>
      <c r="F297" s="75"/>
      <c r="G297" s="75"/>
      <c r="H297" s="24">
        <v>9.01</v>
      </c>
      <c r="I297" s="12">
        <v>2</v>
      </c>
      <c r="J297" s="10">
        <f>I297+'[6]1'!J128</f>
        <v>2</v>
      </c>
      <c r="K297" s="32">
        <f t="shared" si="112"/>
        <v>0</v>
      </c>
      <c r="L297" s="9">
        <f t="shared" si="113"/>
        <v>76.06</v>
      </c>
      <c r="M297" s="9">
        <f t="shared" si="114"/>
        <v>76.06</v>
      </c>
      <c r="N297" s="9">
        <f t="shared" si="115"/>
        <v>76.06</v>
      </c>
      <c r="O297" s="83">
        <f t="shared" si="116"/>
        <v>0</v>
      </c>
    </row>
    <row r="298" spans="1:15" ht="26.4" x14ac:dyDescent="0.3">
      <c r="A298" s="71" t="s">
        <v>508</v>
      </c>
      <c r="B298" s="131" t="s">
        <v>551</v>
      </c>
      <c r="C298" s="133" t="s">
        <v>85</v>
      </c>
      <c r="D298" s="129">
        <v>42.31</v>
      </c>
      <c r="E298" s="134">
        <v>5</v>
      </c>
      <c r="F298" s="75"/>
      <c r="G298" s="75"/>
      <c r="H298" s="24">
        <v>3.77</v>
      </c>
      <c r="I298" s="12">
        <v>3</v>
      </c>
      <c r="J298" s="10">
        <f>I298+'[6]1'!J129</f>
        <v>3</v>
      </c>
      <c r="K298" s="32">
        <f t="shared" si="112"/>
        <v>2</v>
      </c>
      <c r="L298" s="9">
        <f t="shared" si="113"/>
        <v>211.55</v>
      </c>
      <c r="M298" s="9">
        <f t="shared" si="114"/>
        <v>126.93</v>
      </c>
      <c r="N298" s="9">
        <f t="shared" si="115"/>
        <v>126.93</v>
      </c>
      <c r="O298" s="83">
        <f t="shared" si="116"/>
        <v>84.62</v>
      </c>
    </row>
    <row r="299" spans="1:15" ht="26.4" x14ac:dyDescent="0.3">
      <c r="A299" s="71" t="s">
        <v>509</v>
      </c>
      <c r="B299" s="131" t="s">
        <v>552</v>
      </c>
      <c r="C299" s="133" t="s">
        <v>85</v>
      </c>
      <c r="D299" s="129">
        <v>56.34</v>
      </c>
      <c r="E299" s="134">
        <v>4</v>
      </c>
      <c r="F299" s="75"/>
      <c r="G299" s="75"/>
      <c r="H299" s="24">
        <v>5.46</v>
      </c>
      <c r="I299" s="12">
        <v>2</v>
      </c>
      <c r="J299" s="10">
        <f>I299+'[6]1'!J130</f>
        <v>2</v>
      </c>
      <c r="K299" s="32">
        <f t="shared" si="112"/>
        <v>2</v>
      </c>
      <c r="L299" s="9">
        <f t="shared" si="113"/>
        <v>225.36</v>
      </c>
      <c r="M299" s="9">
        <f t="shared" si="114"/>
        <v>112.68</v>
      </c>
      <c r="N299" s="9">
        <f t="shared" si="115"/>
        <v>112.68</v>
      </c>
      <c r="O299" s="83">
        <f t="shared" si="116"/>
        <v>112.68</v>
      </c>
    </row>
    <row r="300" spans="1:15" ht="26.4" x14ac:dyDescent="0.3">
      <c r="A300" s="71" t="s">
        <v>510</v>
      </c>
      <c r="B300" s="131" t="s">
        <v>184</v>
      </c>
      <c r="C300" s="133" t="s">
        <v>85</v>
      </c>
      <c r="D300" s="129">
        <v>52.05</v>
      </c>
      <c r="E300" s="134">
        <v>1</v>
      </c>
      <c r="F300" s="75"/>
      <c r="G300" s="75"/>
      <c r="H300" s="24">
        <v>132.87</v>
      </c>
      <c r="I300" s="12">
        <v>1</v>
      </c>
      <c r="J300" s="10">
        <f>I300+'[6]1'!J132</f>
        <v>1</v>
      </c>
      <c r="K300" s="32">
        <f t="shared" si="112"/>
        <v>0</v>
      </c>
      <c r="L300" s="9">
        <f t="shared" ref="L300:L329" si="117">ROUND(E300*D300,2)</f>
        <v>52.05</v>
      </c>
      <c r="M300" s="9">
        <f t="shared" ref="M300:M329" si="118">ROUND(I300*D300,2)</f>
        <v>52.05</v>
      </c>
      <c r="N300" s="9">
        <f t="shared" ref="N300:N329" si="119">ROUND(J300*D300,2)</f>
        <v>52.05</v>
      </c>
      <c r="O300" s="83">
        <f t="shared" si="116"/>
        <v>0</v>
      </c>
    </row>
    <row r="301" spans="1:15" ht="26.4" x14ac:dyDescent="0.3">
      <c r="A301" s="71" t="s">
        <v>511</v>
      </c>
      <c r="B301" s="131" t="s">
        <v>185</v>
      </c>
      <c r="C301" s="133" t="s">
        <v>85</v>
      </c>
      <c r="D301" s="129">
        <v>38.17</v>
      </c>
      <c r="E301" s="134">
        <v>7</v>
      </c>
      <c r="F301" s="75"/>
      <c r="G301" s="75"/>
      <c r="H301" s="24">
        <v>69.88</v>
      </c>
      <c r="I301" s="12">
        <v>3</v>
      </c>
      <c r="J301" s="10">
        <f>I301+'[6]1'!J133</f>
        <v>3</v>
      </c>
      <c r="K301" s="32">
        <f t="shared" si="112"/>
        <v>4</v>
      </c>
      <c r="L301" s="9">
        <f t="shared" si="117"/>
        <v>267.19</v>
      </c>
      <c r="M301" s="9">
        <f t="shared" si="118"/>
        <v>114.51</v>
      </c>
      <c r="N301" s="9">
        <f t="shared" si="119"/>
        <v>114.51</v>
      </c>
      <c r="O301" s="83">
        <f t="shared" si="116"/>
        <v>152.68</v>
      </c>
    </row>
    <row r="302" spans="1:15" ht="26.4" x14ac:dyDescent="0.3">
      <c r="A302" s="71" t="s">
        <v>512</v>
      </c>
      <c r="B302" s="131" t="s">
        <v>553</v>
      </c>
      <c r="C302" s="133" t="s">
        <v>85</v>
      </c>
      <c r="D302" s="129">
        <v>35.799999999999997</v>
      </c>
      <c r="E302" s="134">
        <v>26</v>
      </c>
      <c r="F302" s="75"/>
      <c r="G302" s="75"/>
      <c r="H302" s="24">
        <v>70.92</v>
      </c>
      <c r="I302" s="12">
        <v>26</v>
      </c>
      <c r="J302" s="10">
        <f>I302+'[6]1'!J134</f>
        <v>26</v>
      </c>
      <c r="K302" s="32">
        <f t="shared" si="112"/>
        <v>0</v>
      </c>
      <c r="L302" s="9">
        <f t="shared" si="117"/>
        <v>930.8</v>
      </c>
      <c r="M302" s="9">
        <f t="shared" si="118"/>
        <v>930.8</v>
      </c>
      <c r="N302" s="9">
        <f t="shared" si="119"/>
        <v>930.8</v>
      </c>
      <c r="O302" s="83">
        <f t="shared" si="116"/>
        <v>0</v>
      </c>
    </row>
    <row r="303" spans="1:15" ht="26.4" x14ac:dyDescent="0.3">
      <c r="A303" s="71" t="s">
        <v>513</v>
      </c>
      <c r="B303" s="131" t="s">
        <v>554</v>
      </c>
      <c r="C303" s="133" t="s">
        <v>85</v>
      </c>
      <c r="D303" s="129">
        <v>31.17</v>
      </c>
      <c r="E303" s="134">
        <v>8</v>
      </c>
      <c r="F303" s="75"/>
      <c r="G303" s="75"/>
      <c r="H303" s="24"/>
      <c r="I303" s="12"/>
      <c r="J303" s="10">
        <f>SUM(G303:I303)</f>
        <v>0</v>
      </c>
      <c r="K303" s="32">
        <f t="shared" si="112"/>
        <v>8</v>
      </c>
      <c r="L303" s="9">
        <f t="shared" si="117"/>
        <v>249.36</v>
      </c>
      <c r="M303" s="9">
        <f t="shared" si="118"/>
        <v>0</v>
      </c>
      <c r="N303" s="9">
        <f t="shared" si="119"/>
        <v>0</v>
      </c>
      <c r="O303" s="83">
        <f t="shared" si="116"/>
        <v>249.36</v>
      </c>
    </row>
    <row r="304" spans="1:15" ht="26.4" x14ac:dyDescent="0.3">
      <c r="A304" s="71" t="s">
        <v>514</v>
      </c>
      <c r="B304" s="131" t="s">
        <v>555</v>
      </c>
      <c r="C304" s="133" t="s">
        <v>85</v>
      </c>
      <c r="D304" s="129">
        <v>2.2599999999999998</v>
      </c>
      <c r="E304" s="134">
        <v>46</v>
      </c>
      <c r="F304" s="75"/>
      <c r="G304" s="75"/>
      <c r="H304" s="24"/>
      <c r="I304" s="12"/>
      <c r="J304" s="10">
        <f>SUM(G304:I304)</f>
        <v>0</v>
      </c>
      <c r="K304" s="135">
        <f t="shared" si="112"/>
        <v>46</v>
      </c>
      <c r="L304" s="9">
        <f t="shared" si="117"/>
        <v>103.96</v>
      </c>
      <c r="M304" s="9">
        <f t="shared" si="118"/>
        <v>0</v>
      </c>
      <c r="N304" s="9">
        <f t="shared" si="119"/>
        <v>0</v>
      </c>
      <c r="O304" s="83">
        <f t="shared" si="116"/>
        <v>103.96</v>
      </c>
    </row>
    <row r="305" spans="1:15" ht="26.4" x14ac:dyDescent="0.3">
      <c r="A305" s="71" t="s">
        <v>515</v>
      </c>
      <c r="B305" s="131" t="s">
        <v>556</v>
      </c>
      <c r="C305" s="133" t="s">
        <v>85</v>
      </c>
      <c r="D305" s="129">
        <v>2.0099999999999998</v>
      </c>
      <c r="E305" s="134">
        <v>39</v>
      </c>
      <c r="F305" s="75"/>
      <c r="G305" s="75"/>
      <c r="H305" s="24"/>
      <c r="I305" s="12"/>
      <c r="J305" s="10">
        <f t="shared" ref="J305:J329" si="120">SUM(G305:I305)</f>
        <v>0</v>
      </c>
      <c r="K305" s="135">
        <f t="shared" si="112"/>
        <v>39</v>
      </c>
      <c r="L305" s="9">
        <f t="shared" si="117"/>
        <v>78.39</v>
      </c>
      <c r="M305" s="9">
        <f t="shared" si="118"/>
        <v>0</v>
      </c>
      <c r="N305" s="9">
        <f t="shared" si="119"/>
        <v>0</v>
      </c>
      <c r="O305" s="83">
        <f t="shared" si="116"/>
        <v>78.39</v>
      </c>
    </row>
    <row r="306" spans="1:15" ht="26.4" x14ac:dyDescent="0.3">
      <c r="A306" s="71" t="s">
        <v>516</v>
      </c>
      <c r="B306" s="131" t="s">
        <v>557</v>
      </c>
      <c r="C306" s="133" t="s">
        <v>85</v>
      </c>
      <c r="D306" s="129">
        <v>3.86</v>
      </c>
      <c r="E306" s="134">
        <v>8</v>
      </c>
      <c r="F306" s="75"/>
      <c r="G306" s="75"/>
      <c r="H306" s="24"/>
      <c r="I306" s="12"/>
      <c r="J306" s="10">
        <f t="shared" si="120"/>
        <v>0</v>
      </c>
      <c r="K306" s="135">
        <f t="shared" si="112"/>
        <v>8</v>
      </c>
      <c r="L306" s="9">
        <f t="shared" si="117"/>
        <v>30.88</v>
      </c>
      <c r="M306" s="9">
        <f t="shared" si="118"/>
        <v>0</v>
      </c>
      <c r="N306" s="9">
        <f t="shared" si="119"/>
        <v>0</v>
      </c>
      <c r="O306" s="83">
        <f t="shared" si="116"/>
        <v>30.88</v>
      </c>
    </row>
    <row r="307" spans="1:15" ht="26.4" x14ac:dyDescent="0.3">
      <c r="A307" s="71" t="s">
        <v>517</v>
      </c>
      <c r="B307" s="131" t="s">
        <v>558</v>
      </c>
      <c r="C307" s="133" t="s">
        <v>85</v>
      </c>
      <c r="D307" s="129">
        <v>4.05</v>
      </c>
      <c r="E307" s="134">
        <v>13</v>
      </c>
      <c r="F307" s="75"/>
      <c r="G307" s="75"/>
      <c r="H307" s="24"/>
      <c r="I307" s="12"/>
      <c r="J307" s="10">
        <f t="shared" si="120"/>
        <v>0</v>
      </c>
      <c r="K307" s="135">
        <f t="shared" si="112"/>
        <v>13</v>
      </c>
      <c r="L307" s="9">
        <f t="shared" si="117"/>
        <v>52.65</v>
      </c>
      <c r="M307" s="9">
        <f t="shared" si="118"/>
        <v>0</v>
      </c>
      <c r="N307" s="9">
        <f t="shared" si="119"/>
        <v>0</v>
      </c>
      <c r="O307" s="83">
        <f t="shared" si="116"/>
        <v>52.65</v>
      </c>
    </row>
    <row r="308" spans="1:15" ht="26.4" x14ac:dyDescent="0.3">
      <c r="A308" s="71" t="s">
        <v>518</v>
      </c>
      <c r="B308" s="131" t="s">
        <v>559</v>
      </c>
      <c r="C308" s="133" t="s">
        <v>85</v>
      </c>
      <c r="D308" s="129">
        <v>5.59</v>
      </c>
      <c r="E308" s="134">
        <v>20</v>
      </c>
      <c r="F308" s="75"/>
      <c r="G308" s="75"/>
      <c r="H308" s="24"/>
      <c r="I308" s="12"/>
      <c r="J308" s="10">
        <f t="shared" si="120"/>
        <v>0</v>
      </c>
      <c r="K308" s="135">
        <f t="shared" si="112"/>
        <v>20</v>
      </c>
      <c r="L308" s="9">
        <f t="shared" si="117"/>
        <v>111.8</v>
      </c>
      <c r="M308" s="9">
        <f t="shared" si="118"/>
        <v>0</v>
      </c>
      <c r="N308" s="9">
        <f t="shared" si="119"/>
        <v>0</v>
      </c>
      <c r="O308" s="83">
        <f t="shared" si="116"/>
        <v>111.8</v>
      </c>
    </row>
    <row r="309" spans="1:15" ht="26.4" x14ac:dyDescent="0.3">
      <c r="A309" s="71" t="s">
        <v>519</v>
      </c>
      <c r="B309" s="131" t="s">
        <v>560</v>
      </c>
      <c r="C309" s="133" t="s">
        <v>85</v>
      </c>
      <c r="D309" s="129">
        <v>128.12</v>
      </c>
      <c r="E309" s="134">
        <v>5</v>
      </c>
      <c r="F309" s="75"/>
      <c r="G309" s="75"/>
      <c r="H309" s="24"/>
      <c r="I309" s="12"/>
      <c r="J309" s="10">
        <f t="shared" si="120"/>
        <v>0</v>
      </c>
      <c r="K309" s="135">
        <f t="shared" si="112"/>
        <v>5</v>
      </c>
      <c r="L309" s="9">
        <f t="shared" si="117"/>
        <v>640.6</v>
      </c>
      <c r="M309" s="9">
        <f t="shared" si="118"/>
        <v>0</v>
      </c>
      <c r="N309" s="9">
        <f t="shared" si="119"/>
        <v>0</v>
      </c>
      <c r="O309" s="83">
        <f t="shared" si="116"/>
        <v>640.6</v>
      </c>
    </row>
    <row r="310" spans="1:15" x14ac:dyDescent="0.3">
      <c r="A310" s="71" t="s">
        <v>520</v>
      </c>
      <c r="B310" s="131" t="s">
        <v>561</v>
      </c>
      <c r="C310" s="133" t="s">
        <v>579</v>
      </c>
      <c r="D310" s="129">
        <v>92.16</v>
      </c>
      <c r="E310" s="134">
        <v>12</v>
      </c>
      <c r="F310" s="75"/>
      <c r="G310" s="75"/>
      <c r="H310" s="24"/>
      <c r="I310" s="12">
        <v>12</v>
      </c>
      <c r="J310" s="10">
        <f t="shared" si="120"/>
        <v>12</v>
      </c>
      <c r="K310" s="135">
        <f t="shared" si="112"/>
        <v>0</v>
      </c>
      <c r="L310" s="9">
        <f t="shared" si="117"/>
        <v>1105.92</v>
      </c>
      <c r="M310" s="9">
        <f t="shared" si="118"/>
        <v>1105.92</v>
      </c>
      <c r="N310" s="9">
        <f t="shared" si="119"/>
        <v>1105.92</v>
      </c>
      <c r="O310" s="83">
        <f t="shared" si="116"/>
        <v>0</v>
      </c>
    </row>
    <row r="311" spans="1:15" ht="26.4" x14ac:dyDescent="0.3">
      <c r="A311" s="71" t="s">
        <v>521</v>
      </c>
      <c r="B311" s="131" t="s">
        <v>562</v>
      </c>
      <c r="C311" s="133" t="s">
        <v>579</v>
      </c>
      <c r="D311" s="129">
        <v>27.98</v>
      </c>
      <c r="E311" s="134">
        <v>34</v>
      </c>
      <c r="F311" s="75"/>
      <c r="G311" s="75"/>
      <c r="H311" s="24"/>
      <c r="I311" s="12">
        <v>30</v>
      </c>
      <c r="J311" s="10">
        <f t="shared" si="120"/>
        <v>30</v>
      </c>
      <c r="K311" s="135">
        <f t="shared" si="112"/>
        <v>4</v>
      </c>
      <c r="L311" s="9">
        <f t="shared" si="117"/>
        <v>951.32</v>
      </c>
      <c r="M311" s="9">
        <f t="shared" si="118"/>
        <v>839.4</v>
      </c>
      <c r="N311" s="9">
        <f t="shared" si="119"/>
        <v>839.4</v>
      </c>
      <c r="O311" s="83">
        <f t="shared" si="116"/>
        <v>111.92000000000007</v>
      </c>
    </row>
    <row r="312" spans="1:15" ht="26.4" x14ac:dyDescent="0.3">
      <c r="A312" s="71" t="s">
        <v>522</v>
      </c>
      <c r="B312" s="131" t="s">
        <v>563</v>
      </c>
      <c r="C312" s="133" t="s">
        <v>579</v>
      </c>
      <c r="D312" s="129">
        <v>78.5</v>
      </c>
      <c r="E312" s="134">
        <v>8</v>
      </c>
      <c r="F312" s="75"/>
      <c r="G312" s="75"/>
      <c r="H312" s="24"/>
      <c r="I312" s="12">
        <v>4</v>
      </c>
      <c r="J312" s="10">
        <f t="shared" si="120"/>
        <v>4</v>
      </c>
      <c r="K312" s="135">
        <f t="shared" si="112"/>
        <v>4</v>
      </c>
      <c r="L312" s="9">
        <f t="shared" si="117"/>
        <v>628</v>
      </c>
      <c r="M312" s="9">
        <f t="shared" si="118"/>
        <v>314</v>
      </c>
      <c r="N312" s="9">
        <f t="shared" si="119"/>
        <v>314</v>
      </c>
      <c r="O312" s="83">
        <f t="shared" si="116"/>
        <v>314</v>
      </c>
    </row>
    <row r="313" spans="1:15" ht="26.4" x14ac:dyDescent="0.3">
      <c r="A313" s="71" t="s">
        <v>523</v>
      </c>
      <c r="B313" s="131" t="s">
        <v>178</v>
      </c>
      <c r="C313" s="133" t="s">
        <v>85</v>
      </c>
      <c r="D313" s="129">
        <v>12.39</v>
      </c>
      <c r="E313" s="134">
        <v>53</v>
      </c>
      <c r="F313" s="75"/>
      <c r="G313" s="75"/>
      <c r="H313" s="24"/>
      <c r="I313" s="12">
        <v>50</v>
      </c>
      <c r="J313" s="10">
        <f t="shared" si="120"/>
        <v>50</v>
      </c>
      <c r="K313" s="135">
        <f t="shared" si="112"/>
        <v>3</v>
      </c>
      <c r="L313" s="9">
        <f t="shared" si="117"/>
        <v>656.67</v>
      </c>
      <c r="M313" s="9">
        <f t="shared" si="118"/>
        <v>619.5</v>
      </c>
      <c r="N313" s="9">
        <f t="shared" si="119"/>
        <v>619.5</v>
      </c>
      <c r="O313" s="83">
        <f t="shared" si="116"/>
        <v>37.169999999999959</v>
      </c>
    </row>
    <row r="314" spans="1:15" ht="26.4" x14ac:dyDescent="0.3">
      <c r="A314" s="71" t="s">
        <v>524</v>
      </c>
      <c r="B314" s="131" t="s">
        <v>564</v>
      </c>
      <c r="C314" s="133" t="s">
        <v>85</v>
      </c>
      <c r="D314" s="129">
        <v>16.02</v>
      </c>
      <c r="E314" s="134">
        <v>1</v>
      </c>
      <c r="F314" s="75"/>
      <c r="G314" s="75"/>
      <c r="H314" s="24"/>
      <c r="I314" s="12">
        <v>0</v>
      </c>
      <c r="J314" s="10">
        <f t="shared" si="120"/>
        <v>0</v>
      </c>
      <c r="K314" s="135">
        <f t="shared" si="112"/>
        <v>1</v>
      </c>
      <c r="L314" s="9">
        <f t="shared" si="117"/>
        <v>16.02</v>
      </c>
      <c r="M314" s="9">
        <f t="shared" si="118"/>
        <v>0</v>
      </c>
      <c r="N314" s="9">
        <f t="shared" si="119"/>
        <v>0</v>
      </c>
      <c r="O314" s="83">
        <f t="shared" si="116"/>
        <v>16.02</v>
      </c>
    </row>
    <row r="315" spans="1:15" x14ac:dyDescent="0.3">
      <c r="A315" s="71" t="s">
        <v>525</v>
      </c>
      <c r="B315" s="131" t="s">
        <v>565</v>
      </c>
      <c r="C315" s="133" t="s">
        <v>85</v>
      </c>
      <c r="D315" s="129">
        <v>1.42</v>
      </c>
      <c r="E315" s="134">
        <v>17</v>
      </c>
      <c r="F315" s="75"/>
      <c r="G315" s="75"/>
      <c r="H315" s="24"/>
      <c r="I315" s="12">
        <v>0</v>
      </c>
      <c r="J315" s="10">
        <f t="shared" si="120"/>
        <v>0</v>
      </c>
      <c r="K315" s="135">
        <f t="shared" si="112"/>
        <v>17</v>
      </c>
      <c r="L315" s="9">
        <f t="shared" si="117"/>
        <v>24.14</v>
      </c>
      <c r="M315" s="9">
        <f t="shared" si="118"/>
        <v>0</v>
      </c>
      <c r="N315" s="9">
        <f t="shared" si="119"/>
        <v>0</v>
      </c>
      <c r="O315" s="83">
        <f t="shared" si="116"/>
        <v>24.14</v>
      </c>
    </row>
    <row r="316" spans="1:15" x14ac:dyDescent="0.3">
      <c r="A316" s="71" t="s">
        <v>526</v>
      </c>
      <c r="B316" s="131" t="s">
        <v>566</v>
      </c>
      <c r="C316" s="133" t="s">
        <v>85</v>
      </c>
      <c r="D316" s="129">
        <v>1.02</v>
      </c>
      <c r="E316" s="134">
        <v>9</v>
      </c>
      <c r="F316" s="75"/>
      <c r="G316" s="75"/>
      <c r="H316" s="24"/>
      <c r="I316" s="12">
        <v>0</v>
      </c>
      <c r="J316" s="10">
        <f t="shared" si="120"/>
        <v>0</v>
      </c>
      <c r="K316" s="135">
        <f t="shared" si="112"/>
        <v>9</v>
      </c>
      <c r="L316" s="9">
        <f t="shared" si="117"/>
        <v>9.18</v>
      </c>
      <c r="M316" s="9">
        <f t="shared" si="118"/>
        <v>0</v>
      </c>
      <c r="N316" s="9">
        <f t="shared" si="119"/>
        <v>0</v>
      </c>
      <c r="O316" s="83">
        <f t="shared" si="116"/>
        <v>9.18</v>
      </c>
    </row>
    <row r="317" spans="1:15" x14ac:dyDescent="0.3">
      <c r="A317" s="71" t="s">
        <v>527</v>
      </c>
      <c r="B317" s="131" t="s">
        <v>567</v>
      </c>
      <c r="C317" s="133" t="s">
        <v>85</v>
      </c>
      <c r="D317" s="129">
        <v>3.06</v>
      </c>
      <c r="E317" s="134">
        <v>1</v>
      </c>
      <c r="F317" s="75"/>
      <c r="G317" s="75"/>
      <c r="H317" s="24"/>
      <c r="I317" s="12">
        <v>0</v>
      </c>
      <c r="J317" s="10">
        <f t="shared" si="120"/>
        <v>0</v>
      </c>
      <c r="K317" s="135">
        <f t="shared" si="112"/>
        <v>1</v>
      </c>
      <c r="L317" s="9">
        <f t="shared" si="117"/>
        <v>3.06</v>
      </c>
      <c r="M317" s="9">
        <f t="shared" si="118"/>
        <v>0</v>
      </c>
      <c r="N317" s="9">
        <f t="shared" si="119"/>
        <v>0</v>
      </c>
      <c r="O317" s="83">
        <f t="shared" si="116"/>
        <v>3.06</v>
      </c>
    </row>
    <row r="318" spans="1:15" x14ac:dyDescent="0.3">
      <c r="A318" s="71" t="s">
        <v>528</v>
      </c>
      <c r="B318" s="131" t="s">
        <v>568</v>
      </c>
      <c r="C318" s="133" t="s">
        <v>85</v>
      </c>
      <c r="D318" s="129">
        <v>9.83</v>
      </c>
      <c r="E318" s="134">
        <v>6</v>
      </c>
      <c r="F318" s="75"/>
      <c r="G318" s="75"/>
      <c r="H318" s="24"/>
      <c r="I318" s="12">
        <v>0</v>
      </c>
      <c r="J318" s="10">
        <f t="shared" si="120"/>
        <v>0</v>
      </c>
      <c r="K318" s="135">
        <f t="shared" si="112"/>
        <v>6</v>
      </c>
      <c r="L318" s="9">
        <f t="shared" si="117"/>
        <v>58.98</v>
      </c>
      <c r="M318" s="9">
        <f t="shared" si="118"/>
        <v>0</v>
      </c>
      <c r="N318" s="9">
        <f t="shared" si="119"/>
        <v>0</v>
      </c>
      <c r="O318" s="83">
        <f t="shared" si="116"/>
        <v>58.98</v>
      </c>
    </row>
    <row r="319" spans="1:15" ht="26.4" x14ac:dyDescent="0.3">
      <c r="A319" s="71" t="s">
        <v>529</v>
      </c>
      <c r="B319" s="131" t="s">
        <v>179</v>
      </c>
      <c r="C319" s="133" t="s">
        <v>85</v>
      </c>
      <c r="D319" s="129">
        <v>9.33</v>
      </c>
      <c r="E319" s="134">
        <v>54</v>
      </c>
      <c r="F319" s="75"/>
      <c r="G319" s="75"/>
      <c r="H319" s="24"/>
      <c r="I319" s="12">
        <v>49</v>
      </c>
      <c r="J319" s="10">
        <f t="shared" si="120"/>
        <v>49</v>
      </c>
      <c r="K319" s="135">
        <f t="shared" si="112"/>
        <v>5</v>
      </c>
      <c r="L319" s="9">
        <f t="shared" si="117"/>
        <v>503.82</v>
      </c>
      <c r="M319" s="9">
        <f t="shared" si="118"/>
        <v>457.17</v>
      </c>
      <c r="N319" s="9">
        <f t="shared" si="119"/>
        <v>457.17</v>
      </c>
      <c r="O319" s="83">
        <f t="shared" si="116"/>
        <v>46.649999999999977</v>
      </c>
    </row>
    <row r="320" spans="1:15" ht="39.6" x14ac:dyDescent="0.3">
      <c r="A320" s="71" t="s">
        <v>530</v>
      </c>
      <c r="B320" s="131" t="s">
        <v>569</v>
      </c>
      <c r="C320" s="133" t="s">
        <v>85</v>
      </c>
      <c r="D320" s="129">
        <v>1250.23</v>
      </c>
      <c r="E320" s="134">
        <v>1</v>
      </c>
      <c r="F320" s="75"/>
      <c r="G320" s="75"/>
      <c r="H320" s="24"/>
      <c r="I320" s="12">
        <v>1</v>
      </c>
      <c r="J320" s="10">
        <f t="shared" si="120"/>
        <v>1</v>
      </c>
      <c r="K320" s="135">
        <f t="shared" si="112"/>
        <v>0</v>
      </c>
      <c r="L320" s="9">
        <f t="shared" si="117"/>
        <v>1250.23</v>
      </c>
      <c r="M320" s="9">
        <f t="shared" si="118"/>
        <v>1250.23</v>
      </c>
      <c r="N320" s="9">
        <f t="shared" si="119"/>
        <v>1250.23</v>
      </c>
      <c r="O320" s="83">
        <f t="shared" si="116"/>
        <v>0</v>
      </c>
    </row>
    <row r="321" spans="1:15" ht="26.4" x14ac:dyDescent="0.3">
      <c r="A321" s="71" t="s">
        <v>531</v>
      </c>
      <c r="B321" s="131" t="s">
        <v>570</v>
      </c>
      <c r="C321" s="133" t="s">
        <v>85</v>
      </c>
      <c r="D321" s="129">
        <v>9.35</v>
      </c>
      <c r="E321" s="134">
        <v>11</v>
      </c>
      <c r="F321" s="75"/>
      <c r="G321" s="75"/>
      <c r="H321" s="24"/>
      <c r="I321" s="12">
        <v>11</v>
      </c>
      <c r="J321" s="10">
        <f t="shared" si="120"/>
        <v>11</v>
      </c>
      <c r="K321" s="135">
        <f t="shared" si="112"/>
        <v>0</v>
      </c>
      <c r="L321" s="9">
        <f t="shared" si="117"/>
        <v>102.85</v>
      </c>
      <c r="M321" s="9">
        <f t="shared" si="118"/>
        <v>102.85</v>
      </c>
      <c r="N321" s="9">
        <f t="shared" si="119"/>
        <v>102.85</v>
      </c>
      <c r="O321" s="83">
        <f t="shared" si="116"/>
        <v>0</v>
      </c>
    </row>
    <row r="322" spans="1:15" ht="26.4" x14ac:dyDescent="0.3">
      <c r="A322" s="71" t="s">
        <v>532</v>
      </c>
      <c r="B322" s="131" t="s">
        <v>571</v>
      </c>
      <c r="C322" s="133" t="s">
        <v>85</v>
      </c>
      <c r="D322" s="129">
        <v>9.85</v>
      </c>
      <c r="E322" s="134">
        <v>4</v>
      </c>
      <c r="F322" s="75"/>
      <c r="G322" s="75"/>
      <c r="H322" s="24"/>
      <c r="I322" s="12">
        <v>4</v>
      </c>
      <c r="J322" s="10">
        <f t="shared" si="120"/>
        <v>4</v>
      </c>
      <c r="K322" s="135">
        <f t="shared" si="112"/>
        <v>0</v>
      </c>
      <c r="L322" s="9">
        <f t="shared" si="117"/>
        <v>39.4</v>
      </c>
      <c r="M322" s="9">
        <f t="shared" si="118"/>
        <v>39.4</v>
      </c>
      <c r="N322" s="9">
        <f t="shared" si="119"/>
        <v>39.4</v>
      </c>
      <c r="O322" s="83">
        <f t="shared" si="116"/>
        <v>0</v>
      </c>
    </row>
    <row r="323" spans="1:15" ht="26.4" x14ac:dyDescent="0.3">
      <c r="A323" s="71" t="s">
        <v>533</v>
      </c>
      <c r="B323" s="131" t="s">
        <v>572</v>
      </c>
      <c r="C323" s="133" t="s">
        <v>85</v>
      </c>
      <c r="D323" s="129">
        <v>10.79</v>
      </c>
      <c r="E323" s="134">
        <v>3</v>
      </c>
      <c r="F323" s="75"/>
      <c r="G323" s="75"/>
      <c r="H323" s="24"/>
      <c r="I323" s="12">
        <v>3</v>
      </c>
      <c r="J323" s="10">
        <f t="shared" si="120"/>
        <v>3</v>
      </c>
      <c r="K323" s="135">
        <f t="shared" si="112"/>
        <v>0</v>
      </c>
      <c r="L323" s="9">
        <f t="shared" si="117"/>
        <v>32.369999999999997</v>
      </c>
      <c r="M323" s="9">
        <f t="shared" si="118"/>
        <v>32.369999999999997</v>
      </c>
      <c r="N323" s="9">
        <f t="shared" si="119"/>
        <v>32.369999999999997</v>
      </c>
      <c r="O323" s="83">
        <f t="shared" si="116"/>
        <v>0</v>
      </c>
    </row>
    <row r="324" spans="1:15" ht="26.4" x14ac:dyDescent="0.3">
      <c r="A324" s="71" t="s">
        <v>534</v>
      </c>
      <c r="B324" s="131" t="s">
        <v>573</v>
      </c>
      <c r="C324" s="133" t="s">
        <v>85</v>
      </c>
      <c r="D324" s="129">
        <v>10.79</v>
      </c>
      <c r="E324" s="134">
        <v>4</v>
      </c>
      <c r="F324" s="75"/>
      <c r="G324" s="75"/>
      <c r="H324" s="24"/>
      <c r="I324" s="12">
        <v>4</v>
      </c>
      <c r="J324" s="10">
        <f t="shared" si="120"/>
        <v>4</v>
      </c>
      <c r="K324" s="135">
        <f t="shared" si="112"/>
        <v>0</v>
      </c>
      <c r="L324" s="9">
        <f t="shared" si="117"/>
        <v>43.16</v>
      </c>
      <c r="M324" s="9">
        <f t="shared" si="118"/>
        <v>43.16</v>
      </c>
      <c r="N324" s="9">
        <f t="shared" si="119"/>
        <v>43.16</v>
      </c>
      <c r="O324" s="83">
        <f t="shared" si="116"/>
        <v>0</v>
      </c>
    </row>
    <row r="325" spans="1:15" x14ac:dyDescent="0.3">
      <c r="A325" s="71" t="s">
        <v>535</v>
      </c>
      <c r="B325" s="131" t="s">
        <v>574</v>
      </c>
      <c r="C325" s="133" t="s">
        <v>579</v>
      </c>
      <c r="D325" s="129">
        <v>69.040000000000006</v>
      </c>
      <c r="E325" s="134">
        <v>4</v>
      </c>
      <c r="F325" s="75"/>
      <c r="G325" s="75"/>
      <c r="H325" s="24"/>
      <c r="I325" s="12"/>
      <c r="J325" s="10">
        <f t="shared" si="120"/>
        <v>0</v>
      </c>
      <c r="K325" s="135">
        <f t="shared" si="112"/>
        <v>4</v>
      </c>
      <c r="L325" s="9">
        <f t="shared" si="117"/>
        <v>276.16000000000003</v>
      </c>
      <c r="M325" s="9">
        <f t="shared" si="118"/>
        <v>0</v>
      </c>
      <c r="N325" s="9">
        <f t="shared" si="119"/>
        <v>0</v>
      </c>
      <c r="O325" s="83">
        <f t="shared" si="116"/>
        <v>276.16000000000003</v>
      </c>
    </row>
    <row r="326" spans="1:15" ht="39.6" x14ac:dyDescent="0.3">
      <c r="A326" s="71" t="s">
        <v>536</v>
      </c>
      <c r="B326" s="131" t="s">
        <v>575</v>
      </c>
      <c r="C326" s="133" t="s">
        <v>85</v>
      </c>
      <c r="D326" s="129">
        <v>1921.45</v>
      </c>
      <c r="E326" s="134">
        <v>1</v>
      </c>
      <c r="F326" s="75"/>
      <c r="G326" s="75"/>
      <c r="H326" s="24"/>
      <c r="I326" s="12"/>
      <c r="J326" s="10">
        <f t="shared" si="120"/>
        <v>0</v>
      </c>
      <c r="K326" s="135">
        <f t="shared" si="112"/>
        <v>1</v>
      </c>
      <c r="L326" s="9">
        <f t="shared" si="117"/>
        <v>1921.45</v>
      </c>
      <c r="M326" s="9">
        <f t="shared" si="118"/>
        <v>0</v>
      </c>
      <c r="N326" s="9">
        <f t="shared" si="119"/>
        <v>0</v>
      </c>
      <c r="O326" s="83">
        <f t="shared" si="116"/>
        <v>1921.45</v>
      </c>
    </row>
    <row r="327" spans="1:15" x14ac:dyDescent="0.3">
      <c r="A327" s="71" t="s">
        <v>537</v>
      </c>
      <c r="B327" s="131" t="s">
        <v>576</v>
      </c>
      <c r="C327" s="133" t="s">
        <v>579</v>
      </c>
      <c r="D327" s="129">
        <v>152.41</v>
      </c>
      <c r="E327" s="134">
        <v>2</v>
      </c>
      <c r="F327" s="75"/>
      <c r="G327" s="75"/>
      <c r="H327" s="24"/>
      <c r="I327" s="12"/>
      <c r="J327" s="10">
        <f t="shared" si="120"/>
        <v>0</v>
      </c>
      <c r="K327" s="135">
        <f t="shared" si="112"/>
        <v>2</v>
      </c>
      <c r="L327" s="9">
        <f t="shared" si="117"/>
        <v>304.82</v>
      </c>
      <c r="M327" s="9">
        <f t="shared" si="118"/>
        <v>0</v>
      </c>
      <c r="N327" s="9">
        <f t="shared" si="119"/>
        <v>0</v>
      </c>
      <c r="O327" s="83">
        <f t="shared" si="116"/>
        <v>304.82</v>
      </c>
    </row>
    <row r="328" spans="1:15" ht="26.4" x14ac:dyDescent="0.3">
      <c r="A328" s="71" t="s">
        <v>538</v>
      </c>
      <c r="B328" s="131" t="s">
        <v>577</v>
      </c>
      <c r="C328" s="133" t="s">
        <v>85</v>
      </c>
      <c r="D328" s="129">
        <v>131.74</v>
      </c>
      <c r="E328" s="134">
        <v>2</v>
      </c>
      <c r="F328" s="75"/>
      <c r="G328" s="75"/>
      <c r="H328" s="24"/>
      <c r="I328" s="12"/>
      <c r="J328" s="10">
        <f t="shared" si="120"/>
        <v>0</v>
      </c>
      <c r="K328" s="135">
        <f t="shared" si="112"/>
        <v>2</v>
      </c>
      <c r="L328" s="9">
        <f t="shared" si="117"/>
        <v>263.48</v>
      </c>
      <c r="M328" s="9">
        <f t="shared" si="118"/>
        <v>0</v>
      </c>
      <c r="N328" s="9">
        <f t="shared" si="119"/>
        <v>0</v>
      </c>
      <c r="O328" s="83">
        <f t="shared" si="116"/>
        <v>263.48</v>
      </c>
    </row>
    <row r="329" spans="1:15" x14ac:dyDescent="0.3">
      <c r="A329" s="71" t="s">
        <v>539</v>
      </c>
      <c r="B329" s="131" t="s">
        <v>578</v>
      </c>
      <c r="C329" s="133" t="s">
        <v>85</v>
      </c>
      <c r="D329" s="129">
        <v>54.12</v>
      </c>
      <c r="E329" s="134">
        <v>3</v>
      </c>
      <c r="F329" s="75"/>
      <c r="G329" s="75"/>
      <c r="H329" s="24"/>
      <c r="I329" s="12"/>
      <c r="J329" s="10">
        <f t="shared" si="120"/>
        <v>0</v>
      </c>
      <c r="K329" s="135">
        <f t="shared" si="112"/>
        <v>3</v>
      </c>
      <c r="L329" s="9">
        <f t="shared" si="117"/>
        <v>162.36000000000001</v>
      </c>
      <c r="M329" s="9">
        <f t="shared" si="118"/>
        <v>0</v>
      </c>
      <c r="N329" s="9">
        <f t="shared" si="119"/>
        <v>0</v>
      </c>
      <c r="O329" s="83">
        <f t="shared" si="116"/>
        <v>162.36000000000001</v>
      </c>
    </row>
    <row r="330" spans="1:15" x14ac:dyDescent="0.3">
      <c r="A330" s="71"/>
      <c r="B330" s="85"/>
      <c r="C330" s="73"/>
      <c r="D330" s="74"/>
      <c r="E330" s="74"/>
      <c r="F330" s="75"/>
      <c r="G330" s="75"/>
      <c r="H330" s="24"/>
      <c r="I330" s="12"/>
      <c r="J330" s="10"/>
      <c r="K330" s="32"/>
      <c r="L330" s="11">
        <f>SUM(L283:L329)</f>
        <v>35790.780000000006</v>
      </c>
      <c r="M330" s="11">
        <f t="shared" ref="M330:N330" si="121">SUM(M283:M329)</f>
        <v>20013.239999999998</v>
      </c>
      <c r="N330" s="11">
        <f t="shared" si="121"/>
        <v>20013.239999999998</v>
      </c>
      <c r="O330" s="64"/>
    </row>
    <row r="331" spans="1:15" x14ac:dyDescent="0.3">
      <c r="A331" s="114" t="s">
        <v>174</v>
      </c>
      <c r="B331" s="113" t="s">
        <v>580</v>
      </c>
      <c r="C331" s="66"/>
      <c r="D331" s="67"/>
      <c r="E331" s="65"/>
      <c r="F331" s="68"/>
      <c r="G331" s="68"/>
      <c r="H331" s="30">
        <v>70.239999999999995</v>
      </c>
      <c r="I331" s="31"/>
      <c r="J331" s="32"/>
      <c r="K331" s="44"/>
      <c r="L331" s="27"/>
      <c r="M331" s="27"/>
      <c r="N331" s="27"/>
      <c r="O331" s="110">
        <f>SUM(O332:O335)</f>
        <v>3174.3</v>
      </c>
    </row>
    <row r="332" spans="1:15" ht="39.6" x14ac:dyDescent="0.3">
      <c r="A332" s="71" t="s">
        <v>176</v>
      </c>
      <c r="B332" s="131" t="s">
        <v>584</v>
      </c>
      <c r="C332" s="73" t="s">
        <v>85</v>
      </c>
      <c r="D332" s="129">
        <v>38.82</v>
      </c>
      <c r="E332" s="74">
        <v>15</v>
      </c>
      <c r="F332" s="75"/>
      <c r="G332" s="75"/>
      <c r="H332" s="24"/>
      <c r="I332" s="12"/>
      <c r="J332" s="10">
        <f t="shared" ref="J332:J335" si="122">SUM(G332:I332)</f>
        <v>0</v>
      </c>
      <c r="K332" s="135">
        <f t="shared" ref="K332:K335" si="123">E332-J332</f>
        <v>15</v>
      </c>
      <c r="L332" s="9">
        <f t="shared" ref="L332:L335" si="124">ROUND(E332*D332,2)</f>
        <v>582.29999999999995</v>
      </c>
      <c r="M332" s="9">
        <f t="shared" ref="M332:M335" si="125">ROUND(I332*D332,2)</f>
        <v>0</v>
      </c>
      <c r="N332" s="9">
        <f t="shared" ref="N332:N335" si="126">ROUND(J332*D332,2)</f>
        <v>0</v>
      </c>
      <c r="O332" s="83">
        <f t="shared" ref="O332:O335" si="127">L332-N332</f>
        <v>582.29999999999995</v>
      </c>
    </row>
    <row r="333" spans="1:15" ht="26.4" x14ac:dyDescent="0.3">
      <c r="A333" s="71" t="s">
        <v>581</v>
      </c>
      <c r="B333" s="131" t="s">
        <v>585</v>
      </c>
      <c r="C333" s="73" t="s">
        <v>85</v>
      </c>
      <c r="D333" s="129">
        <v>76.69</v>
      </c>
      <c r="E333" s="74">
        <v>4</v>
      </c>
      <c r="F333" s="75"/>
      <c r="G333" s="75"/>
      <c r="H333" s="24"/>
      <c r="I333" s="12"/>
      <c r="J333" s="10">
        <f t="shared" si="122"/>
        <v>0</v>
      </c>
      <c r="K333" s="135">
        <f t="shared" si="123"/>
        <v>4</v>
      </c>
      <c r="L333" s="9">
        <f t="shared" si="124"/>
        <v>306.76</v>
      </c>
      <c r="M333" s="9">
        <f t="shared" si="125"/>
        <v>0</v>
      </c>
      <c r="N333" s="9">
        <f t="shared" si="126"/>
        <v>0</v>
      </c>
      <c r="O333" s="83">
        <f t="shared" si="127"/>
        <v>306.76</v>
      </c>
    </row>
    <row r="334" spans="1:15" ht="26.4" x14ac:dyDescent="0.3">
      <c r="A334" s="71" t="s">
        <v>582</v>
      </c>
      <c r="B334" s="131" t="s">
        <v>586</v>
      </c>
      <c r="C334" s="73" t="s">
        <v>85</v>
      </c>
      <c r="D334" s="129">
        <v>267.83</v>
      </c>
      <c r="E334" s="74">
        <v>4</v>
      </c>
      <c r="F334" s="75"/>
      <c r="G334" s="75"/>
      <c r="H334" s="24"/>
      <c r="I334" s="12"/>
      <c r="J334" s="10">
        <f t="shared" si="122"/>
        <v>0</v>
      </c>
      <c r="K334" s="135">
        <f t="shared" si="123"/>
        <v>4</v>
      </c>
      <c r="L334" s="9">
        <f t="shared" si="124"/>
        <v>1071.32</v>
      </c>
      <c r="M334" s="9">
        <f t="shared" si="125"/>
        <v>0</v>
      </c>
      <c r="N334" s="9">
        <f t="shared" si="126"/>
        <v>0</v>
      </c>
      <c r="O334" s="83">
        <f t="shared" si="127"/>
        <v>1071.32</v>
      </c>
    </row>
    <row r="335" spans="1:15" ht="26.4" x14ac:dyDescent="0.3">
      <c r="A335" s="71" t="s">
        <v>583</v>
      </c>
      <c r="B335" s="131" t="s">
        <v>587</v>
      </c>
      <c r="C335" s="73" t="s">
        <v>85</v>
      </c>
      <c r="D335" s="129">
        <v>303.48</v>
      </c>
      <c r="E335" s="74">
        <v>4</v>
      </c>
      <c r="F335" s="75"/>
      <c r="G335" s="75"/>
      <c r="H335" s="24"/>
      <c r="I335" s="12"/>
      <c r="J335" s="10">
        <f t="shared" si="122"/>
        <v>0</v>
      </c>
      <c r="K335" s="135">
        <f t="shared" si="123"/>
        <v>4</v>
      </c>
      <c r="L335" s="9">
        <f t="shared" si="124"/>
        <v>1213.92</v>
      </c>
      <c r="M335" s="9">
        <f t="shared" si="125"/>
        <v>0</v>
      </c>
      <c r="N335" s="9">
        <f t="shared" si="126"/>
        <v>0</v>
      </c>
      <c r="O335" s="83">
        <f t="shared" si="127"/>
        <v>1213.92</v>
      </c>
    </row>
    <row r="336" spans="1:15" x14ac:dyDescent="0.3">
      <c r="A336" s="71"/>
      <c r="B336" s="85"/>
      <c r="C336" s="73"/>
      <c r="D336" s="74"/>
      <c r="E336" s="74"/>
      <c r="F336" s="75"/>
      <c r="G336" s="75"/>
      <c r="H336" s="24"/>
      <c r="I336" s="12"/>
      <c r="J336" s="10"/>
      <c r="K336" s="32"/>
      <c r="L336" s="11">
        <f>SUM(L332:L335)</f>
        <v>3174.3</v>
      </c>
      <c r="M336" s="11">
        <f t="shared" ref="M336:N336" si="128">SUM(M332:M335)</f>
        <v>0</v>
      </c>
      <c r="N336" s="11">
        <f t="shared" si="128"/>
        <v>0</v>
      </c>
      <c r="O336" s="64"/>
    </row>
    <row r="337" spans="1:15" x14ac:dyDescent="0.3">
      <c r="A337" s="114" t="s">
        <v>588</v>
      </c>
      <c r="B337" s="113" t="s">
        <v>175</v>
      </c>
      <c r="C337" s="66"/>
      <c r="D337" s="67"/>
      <c r="E337" s="65"/>
      <c r="F337" s="68"/>
      <c r="G337" s="68"/>
      <c r="H337" s="30">
        <v>70.239999999999995</v>
      </c>
      <c r="I337" s="31"/>
      <c r="J337" s="32"/>
      <c r="K337" s="44"/>
      <c r="L337" s="27"/>
      <c r="M337" s="27"/>
      <c r="N337" s="27"/>
      <c r="O337" s="110">
        <f>SUM(O338,O349,O361,O367)</f>
        <v>19832.440000000002</v>
      </c>
    </row>
    <row r="338" spans="1:15" x14ac:dyDescent="0.3">
      <c r="A338" s="91" t="s">
        <v>589</v>
      </c>
      <c r="B338" s="92" t="s">
        <v>177</v>
      </c>
      <c r="C338" s="93"/>
      <c r="D338" s="94"/>
      <c r="E338" s="94"/>
      <c r="F338" s="95"/>
      <c r="G338" s="95"/>
      <c r="H338" s="37">
        <v>5.62</v>
      </c>
      <c r="I338" s="33"/>
      <c r="J338" s="34"/>
      <c r="K338" s="34"/>
      <c r="L338" s="35">
        <f>SUM(L339:L347)</f>
        <v>13273.800000000001</v>
      </c>
      <c r="M338" s="35">
        <f t="shared" ref="M338:O338" si="129">SUM(M339:M347)</f>
        <v>1745.72</v>
      </c>
      <c r="N338" s="35">
        <f t="shared" si="129"/>
        <v>1745.72</v>
      </c>
      <c r="O338" s="35">
        <f t="shared" si="129"/>
        <v>11528.080000000002</v>
      </c>
    </row>
    <row r="339" spans="1:15" ht="26.4" x14ac:dyDescent="0.3">
      <c r="A339" s="71" t="s">
        <v>596</v>
      </c>
      <c r="B339" s="136" t="s">
        <v>388</v>
      </c>
      <c r="C339" s="73" t="s">
        <v>10</v>
      </c>
      <c r="D339" s="129">
        <v>70.09</v>
      </c>
      <c r="E339" s="134">
        <v>3.7698999999999998</v>
      </c>
      <c r="F339" s="75"/>
      <c r="G339" s="75"/>
      <c r="H339" s="24">
        <v>11.32</v>
      </c>
      <c r="I339" s="134">
        <v>3.7698999999999998</v>
      </c>
      <c r="J339" s="10">
        <f>SUM(G339,I339)</f>
        <v>3.7698999999999998</v>
      </c>
      <c r="K339" s="32">
        <f t="shared" ref="K339:K347" si="130">E339-J339</f>
        <v>0</v>
      </c>
      <c r="L339" s="9">
        <f t="shared" ref="L339:L347" si="131">ROUND(E339*D339,2)</f>
        <v>264.23</v>
      </c>
      <c r="M339" s="9">
        <f t="shared" ref="M339:M347" si="132">ROUND(I339*D339,2)</f>
        <v>264.23</v>
      </c>
      <c r="N339" s="9">
        <f>ROUND(J339*D339,2)</f>
        <v>264.23</v>
      </c>
      <c r="O339" s="83">
        <f t="shared" ref="O339:O347" si="133">L339-N339</f>
        <v>0</v>
      </c>
    </row>
    <row r="340" spans="1:15" ht="26.4" x14ac:dyDescent="0.3">
      <c r="A340" s="71" t="s">
        <v>597</v>
      </c>
      <c r="B340" s="136" t="s">
        <v>592</v>
      </c>
      <c r="C340" s="73" t="s">
        <v>10</v>
      </c>
      <c r="D340" s="129">
        <v>321.27999999999997</v>
      </c>
      <c r="E340" s="134">
        <v>2.1999900000000001</v>
      </c>
      <c r="F340" s="75"/>
      <c r="G340" s="75"/>
      <c r="H340" s="24">
        <v>14.07</v>
      </c>
      <c r="I340" s="134">
        <v>2.1999900000000001</v>
      </c>
      <c r="J340" s="10">
        <f>SUM(G340,I340)</f>
        <v>2.1999900000000001</v>
      </c>
      <c r="K340" s="32">
        <f t="shared" si="130"/>
        <v>0</v>
      </c>
      <c r="L340" s="9">
        <f t="shared" si="131"/>
        <v>706.81</v>
      </c>
      <c r="M340" s="9">
        <f t="shared" si="132"/>
        <v>706.81</v>
      </c>
      <c r="N340" s="9">
        <f>ROUND(J340*D340,2)</f>
        <v>706.81</v>
      </c>
      <c r="O340" s="83">
        <f t="shared" si="133"/>
        <v>0</v>
      </c>
    </row>
    <row r="341" spans="1:15" ht="39.6" x14ac:dyDescent="0.3">
      <c r="A341" s="71" t="s">
        <v>598</v>
      </c>
      <c r="B341" s="136" t="s">
        <v>202</v>
      </c>
      <c r="C341" s="73" t="s">
        <v>7</v>
      </c>
      <c r="D341" s="129">
        <v>95.48</v>
      </c>
      <c r="E341" s="134">
        <v>7.25</v>
      </c>
      <c r="F341" s="75"/>
      <c r="G341" s="75"/>
      <c r="H341" s="24">
        <v>7.05</v>
      </c>
      <c r="I341" s="134">
        <v>7.25</v>
      </c>
      <c r="J341" s="10">
        <f t="shared" ref="J341:J347" si="134">SUM(G341,I341)</f>
        <v>7.25</v>
      </c>
      <c r="K341" s="32">
        <f t="shared" si="130"/>
        <v>0</v>
      </c>
      <c r="L341" s="9">
        <f t="shared" si="131"/>
        <v>692.23</v>
      </c>
      <c r="M341" s="9">
        <f t="shared" si="132"/>
        <v>692.23</v>
      </c>
      <c r="N341" s="9">
        <f t="shared" ref="N341:N347" si="135">ROUND(J341*D341,2)</f>
        <v>692.23</v>
      </c>
      <c r="O341" s="83">
        <f t="shared" si="133"/>
        <v>0</v>
      </c>
    </row>
    <row r="342" spans="1:15" ht="52.8" x14ac:dyDescent="0.3">
      <c r="A342" s="71" t="s">
        <v>599</v>
      </c>
      <c r="B342" s="136" t="s">
        <v>133</v>
      </c>
      <c r="C342" s="73" t="s">
        <v>7</v>
      </c>
      <c r="D342" s="129">
        <v>72.33</v>
      </c>
      <c r="E342" s="134">
        <v>1.1398999999999999</v>
      </c>
      <c r="F342" s="75"/>
      <c r="G342" s="75"/>
      <c r="H342" s="24">
        <v>13.5</v>
      </c>
      <c r="I342" s="134">
        <v>1.1398999999999999</v>
      </c>
      <c r="J342" s="10">
        <f t="shared" si="134"/>
        <v>1.1398999999999999</v>
      </c>
      <c r="K342" s="32">
        <f t="shared" si="130"/>
        <v>0</v>
      </c>
      <c r="L342" s="9">
        <f t="shared" si="131"/>
        <v>82.45</v>
      </c>
      <c r="M342" s="9">
        <f t="shared" si="132"/>
        <v>82.45</v>
      </c>
      <c r="N342" s="9">
        <f t="shared" si="135"/>
        <v>82.45</v>
      </c>
      <c r="O342" s="83">
        <f t="shared" si="133"/>
        <v>0</v>
      </c>
    </row>
    <row r="343" spans="1:15" ht="22.5" customHeight="1" x14ac:dyDescent="0.3">
      <c r="A343" s="71" t="s">
        <v>600</v>
      </c>
      <c r="B343" s="136" t="s">
        <v>186</v>
      </c>
      <c r="C343" s="73" t="s">
        <v>12</v>
      </c>
      <c r="D343" s="129">
        <v>141.13999999999999</v>
      </c>
      <c r="E343" s="134">
        <v>16.559950000000001</v>
      </c>
      <c r="F343" s="75"/>
      <c r="G343" s="75"/>
      <c r="H343" s="24">
        <v>58.99</v>
      </c>
      <c r="I343" s="12"/>
      <c r="J343" s="10">
        <f t="shared" si="134"/>
        <v>0</v>
      </c>
      <c r="K343" s="32">
        <f t="shared" si="130"/>
        <v>16.559950000000001</v>
      </c>
      <c r="L343" s="9">
        <f t="shared" si="131"/>
        <v>2337.27</v>
      </c>
      <c r="M343" s="9">
        <f t="shared" si="132"/>
        <v>0</v>
      </c>
      <c r="N343" s="9">
        <f t="shared" si="135"/>
        <v>0</v>
      </c>
      <c r="O343" s="83">
        <f t="shared" si="133"/>
        <v>2337.27</v>
      </c>
    </row>
    <row r="344" spans="1:15" ht="39.6" x14ac:dyDescent="0.3">
      <c r="A344" s="71" t="s">
        <v>601</v>
      </c>
      <c r="B344" s="136" t="s">
        <v>593</v>
      </c>
      <c r="C344" s="73" t="s">
        <v>7</v>
      </c>
      <c r="D344" s="129">
        <v>85.109899999999996</v>
      </c>
      <c r="E344" s="134">
        <v>28.25</v>
      </c>
      <c r="F344" s="75"/>
      <c r="G344" s="75"/>
      <c r="H344" s="24">
        <v>59.22</v>
      </c>
      <c r="I344" s="12"/>
      <c r="J344" s="10">
        <f t="shared" si="134"/>
        <v>0</v>
      </c>
      <c r="K344" s="32">
        <f t="shared" si="130"/>
        <v>28.25</v>
      </c>
      <c r="L344" s="9">
        <f t="shared" si="131"/>
        <v>2404.35</v>
      </c>
      <c r="M344" s="9">
        <f t="shared" si="132"/>
        <v>0</v>
      </c>
      <c r="N344" s="9">
        <f t="shared" si="135"/>
        <v>0</v>
      </c>
      <c r="O344" s="83">
        <f t="shared" si="133"/>
        <v>2404.35</v>
      </c>
    </row>
    <row r="345" spans="1:15" ht="39.6" x14ac:dyDescent="0.3">
      <c r="A345" s="71" t="s">
        <v>602</v>
      </c>
      <c r="B345" s="136" t="s">
        <v>141</v>
      </c>
      <c r="C345" s="73" t="s">
        <v>7</v>
      </c>
      <c r="D345" s="129">
        <v>3.63</v>
      </c>
      <c r="E345" s="134">
        <v>4.0199999999999996</v>
      </c>
      <c r="F345" s="75"/>
      <c r="G345" s="75"/>
      <c r="H345" s="24">
        <v>6.9</v>
      </c>
      <c r="I345" s="12"/>
      <c r="J345" s="10">
        <f t="shared" si="134"/>
        <v>0</v>
      </c>
      <c r="K345" s="32">
        <f t="shared" si="130"/>
        <v>4.0199999999999996</v>
      </c>
      <c r="L345" s="9">
        <f t="shared" si="131"/>
        <v>14.59</v>
      </c>
      <c r="M345" s="9">
        <f t="shared" si="132"/>
        <v>0</v>
      </c>
      <c r="N345" s="9">
        <f t="shared" si="135"/>
        <v>0</v>
      </c>
      <c r="O345" s="83">
        <f t="shared" si="133"/>
        <v>14.59</v>
      </c>
    </row>
    <row r="346" spans="1:15" ht="26.4" x14ac:dyDescent="0.3">
      <c r="A346" s="71" t="s">
        <v>603</v>
      </c>
      <c r="B346" s="136" t="s">
        <v>594</v>
      </c>
      <c r="C346" s="73" t="s">
        <v>7</v>
      </c>
      <c r="D346" s="129">
        <v>42.75</v>
      </c>
      <c r="E346" s="134">
        <v>4.0198999999999998</v>
      </c>
      <c r="F346" s="75"/>
      <c r="G346" s="75"/>
      <c r="H346" s="24">
        <v>8.33</v>
      </c>
      <c r="I346" s="12"/>
      <c r="J346" s="10">
        <f t="shared" si="134"/>
        <v>0</v>
      </c>
      <c r="K346" s="32">
        <f t="shared" si="130"/>
        <v>4.0198999999999998</v>
      </c>
      <c r="L346" s="9">
        <f t="shared" si="131"/>
        <v>171.85</v>
      </c>
      <c r="M346" s="9">
        <f t="shared" si="132"/>
        <v>0</v>
      </c>
      <c r="N346" s="9">
        <f t="shared" si="135"/>
        <v>0</v>
      </c>
      <c r="O346" s="83">
        <f t="shared" si="133"/>
        <v>171.85</v>
      </c>
    </row>
    <row r="347" spans="1:15" ht="52.8" x14ac:dyDescent="0.3">
      <c r="A347" s="71" t="s">
        <v>604</v>
      </c>
      <c r="B347" s="136" t="s">
        <v>595</v>
      </c>
      <c r="C347" s="73" t="s">
        <v>12</v>
      </c>
      <c r="D347" s="129">
        <v>577.42999999999995</v>
      </c>
      <c r="E347" s="134">
        <v>11.43</v>
      </c>
      <c r="F347" s="75"/>
      <c r="G347" s="75"/>
      <c r="H347" s="24">
        <v>10.86</v>
      </c>
      <c r="I347" s="12"/>
      <c r="J347" s="10">
        <f t="shared" si="134"/>
        <v>0</v>
      </c>
      <c r="K347" s="32">
        <f t="shared" si="130"/>
        <v>11.43</v>
      </c>
      <c r="L347" s="9">
        <f t="shared" si="131"/>
        <v>6600.02</v>
      </c>
      <c r="M347" s="9">
        <f t="shared" si="132"/>
        <v>0</v>
      </c>
      <c r="N347" s="9">
        <f t="shared" si="135"/>
        <v>0</v>
      </c>
      <c r="O347" s="83">
        <f t="shared" si="133"/>
        <v>6600.02</v>
      </c>
    </row>
    <row r="348" spans="1:15" x14ac:dyDescent="0.3">
      <c r="A348" s="71"/>
      <c r="B348" s="72"/>
      <c r="C348" s="73"/>
      <c r="D348" s="115"/>
      <c r="E348" s="74"/>
      <c r="F348" s="75"/>
      <c r="G348" s="75"/>
      <c r="H348" s="24"/>
      <c r="I348" s="12"/>
      <c r="J348" s="10"/>
      <c r="K348" s="32"/>
      <c r="L348" s="9"/>
      <c r="M348" s="9"/>
      <c r="N348" s="9"/>
      <c r="O348" s="83"/>
    </row>
    <row r="349" spans="1:15" x14ac:dyDescent="0.3">
      <c r="A349" s="91" t="s">
        <v>590</v>
      </c>
      <c r="B349" s="92" t="s">
        <v>591</v>
      </c>
      <c r="C349" s="93"/>
      <c r="D349" s="94"/>
      <c r="E349" s="94"/>
      <c r="F349" s="95"/>
      <c r="G349" s="95"/>
      <c r="H349" s="37">
        <v>5.62</v>
      </c>
      <c r="I349" s="33"/>
      <c r="J349" s="34"/>
      <c r="K349" s="34"/>
      <c r="L349" s="35">
        <f>SUM(L350:L359)</f>
        <v>2002.3899999999999</v>
      </c>
      <c r="M349" s="35">
        <f t="shared" ref="M349:O349" si="136">SUM(M350:M359)</f>
        <v>0</v>
      </c>
      <c r="N349" s="35">
        <f t="shared" si="136"/>
        <v>0</v>
      </c>
      <c r="O349" s="35">
        <f t="shared" si="136"/>
        <v>2002.3899999999999</v>
      </c>
    </row>
    <row r="350" spans="1:15" ht="26.4" x14ac:dyDescent="0.3">
      <c r="A350" s="71" t="s">
        <v>605</v>
      </c>
      <c r="B350" s="131" t="s">
        <v>592</v>
      </c>
      <c r="C350" s="133" t="s">
        <v>10</v>
      </c>
      <c r="D350" s="129">
        <v>321.279</v>
      </c>
      <c r="E350" s="134">
        <v>1.2</v>
      </c>
      <c r="F350" s="75"/>
      <c r="G350" s="75"/>
      <c r="H350" s="24"/>
      <c r="I350" s="12"/>
      <c r="J350" s="10">
        <f>SUM(G350,I350)</f>
        <v>0</v>
      </c>
      <c r="K350" s="132">
        <f t="shared" ref="K350:K359" si="137">E350-J350</f>
        <v>1.2</v>
      </c>
      <c r="L350" s="9">
        <f t="shared" ref="L350:L359" si="138">ROUND(E350*D350,2)</f>
        <v>385.53</v>
      </c>
      <c r="M350" s="9">
        <f t="shared" ref="M350:M359" si="139">ROUND(I350*D350,2)</f>
        <v>0</v>
      </c>
      <c r="N350" s="9">
        <f t="shared" ref="N350:N359" si="140">ROUND(J350*D350,2)</f>
        <v>0</v>
      </c>
      <c r="O350" s="83">
        <f t="shared" ref="O350:O359" si="141">L350-N350</f>
        <v>385.53</v>
      </c>
    </row>
    <row r="351" spans="1:15" ht="39.6" x14ac:dyDescent="0.3">
      <c r="A351" s="71" t="s">
        <v>606</v>
      </c>
      <c r="B351" s="131" t="s">
        <v>202</v>
      </c>
      <c r="C351" s="133" t="s">
        <v>7</v>
      </c>
      <c r="D351" s="129">
        <v>95.48</v>
      </c>
      <c r="E351" s="134">
        <v>1.87999</v>
      </c>
      <c r="F351" s="75"/>
      <c r="G351" s="75"/>
      <c r="H351" s="24"/>
      <c r="I351" s="12"/>
      <c r="J351" s="10">
        <f t="shared" ref="J351:J359" si="142">SUM(G351,I351)</f>
        <v>0</v>
      </c>
      <c r="K351" s="132">
        <f t="shared" si="137"/>
        <v>1.87999</v>
      </c>
      <c r="L351" s="9">
        <f t="shared" si="138"/>
        <v>179.5</v>
      </c>
      <c r="M351" s="9">
        <f t="shared" si="139"/>
        <v>0</v>
      </c>
      <c r="N351" s="9">
        <f t="shared" si="140"/>
        <v>0</v>
      </c>
      <c r="O351" s="83">
        <f t="shared" si="141"/>
        <v>179.5</v>
      </c>
    </row>
    <row r="352" spans="1:15" ht="52.8" x14ac:dyDescent="0.3">
      <c r="A352" s="71" t="s">
        <v>607</v>
      </c>
      <c r="B352" s="131" t="s">
        <v>133</v>
      </c>
      <c r="C352" s="133" t="s">
        <v>7</v>
      </c>
      <c r="D352" s="129">
        <v>72.33</v>
      </c>
      <c r="E352" s="134">
        <v>7.52</v>
      </c>
      <c r="F352" s="75"/>
      <c r="G352" s="75"/>
      <c r="H352" s="24"/>
      <c r="I352" s="12"/>
      <c r="J352" s="10">
        <f t="shared" si="142"/>
        <v>0</v>
      </c>
      <c r="K352" s="132">
        <f t="shared" si="137"/>
        <v>7.52</v>
      </c>
      <c r="L352" s="9">
        <f t="shared" si="138"/>
        <v>543.91999999999996</v>
      </c>
      <c r="M352" s="9">
        <f t="shared" si="139"/>
        <v>0</v>
      </c>
      <c r="N352" s="9">
        <f t="shared" si="140"/>
        <v>0</v>
      </c>
      <c r="O352" s="83">
        <f t="shared" si="141"/>
        <v>543.91999999999996</v>
      </c>
    </row>
    <row r="353" spans="1:15" x14ac:dyDescent="0.3">
      <c r="A353" s="71" t="s">
        <v>608</v>
      </c>
      <c r="B353" s="131" t="s">
        <v>96</v>
      </c>
      <c r="C353" s="133" t="s">
        <v>10</v>
      </c>
      <c r="D353" s="129">
        <v>42.5</v>
      </c>
      <c r="E353" s="134">
        <v>0.38999</v>
      </c>
      <c r="F353" s="75"/>
      <c r="G353" s="75"/>
      <c r="H353" s="24"/>
      <c r="I353" s="12"/>
      <c r="J353" s="10">
        <f t="shared" si="142"/>
        <v>0</v>
      </c>
      <c r="K353" s="132">
        <f t="shared" si="137"/>
        <v>0.38999</v>
      </c>
      <c r="L353" s="9">
        <f t="shared" si="138"/>
        <v>16.57</v>
      </c>
      <c r="M353" s="9">
        <f t="shared" si="139"/>
        <v>0</v>
      </c>
      <c r="N353" s="9">
        <f t="shared" si="140"/>
        <v>0</v>
      </c>
      <c r="O353" s="83">
        <f t="shared" si="141"/>
        <v>16.57</v>
      </c>
    </row>
    <row r="354" spans="1:15" ht="39.6" x14ac:dyDescent="0.3">
      <c r="A354" s="71" t="s">
        <v>609</v>
      </c>
      <c r="B354" s="131" t="s">
        <v>593</v>
      </c>
      <c r="C354" s="133" t="s">
        <v>7</v>
      </c>
      <c r="D354" s="129">
        <v>85.11</v>
      </c>
      <c r="E354" s="134">
        <v>3.0798999999999999</v>
      </c>
      <c r="F354" s="75"/>
      <c r="G354" s="75"/>
      <c r="H354" s="24"/>
      <c r="I354" s="12"/>
      <c r="J354" s="10">
        <f t="shared" si="142"/>
        <v>0</v>
      </c>
      <c r="K354" s="132">
        <f t="shared" si="137"/>
        <v>3.0798999999999999</v>
      </c>
      <c r="L354" s="9">
        <f t="shared" si="138"/>
        <v>262.13</v>
      </c>
      <c r="M354" s="9">
        <f t="shared" si="139"/>
        <v>0</v>
      </c>
      <c r="N354" s="9">
        <f t="shared" si="140"/>
        <v>0</v>
      </c>
      <c r="O354" s="83">
        <f t="shared" si="141"/>
        <v>262.13</v>
      </c>
    </row>
    <row r="355" spans="1:15" ht="39.6" x14ac:dyDescent="0.3">
      <c r="A355" s="71" t="s">
        <v>610</v>
      </c>
      <c r="B355" s="131" t="s">
        <v>141</v>
      </c>
      <c r="C355" s="133" t="s">
        <v>7</v>
      </c>
      <c r="D355" s="129">
        <v>3.629</v>
      </c>
      <c r="E355" s="134">
        <v>11.73</v>
      </c>
      <c r="F355" s="75"/>
      <c r="G355" s="75"/>
      <c r="H355" s="24"/>
      <c r="I355" s="12"/>
      <c r="J355" s="10">
        <f t="shared" si="142"/>
        <v>0</v>
      </c>
      <c r="K355" s="132">
        <f t="shared" si="137"/>
        <v>11.73</v>
      </c>
      <c r="L355" s="9">
        <f t="shared" si="138"/>
        <v>42.57</v>
      </c>
      <c r="M355" s="9">
        <f t="shared" si="139"/>
        <v>0</v>
      </c>
      <c r="N355" s="9">
        <f t="shared" si="140"/>
        <v>0</v>
      </c>
      <c r="O355" s="83">
        <f t="shared" si="141"/>
        <v>42.57</v>
      </c>
    </row>
    <row r="356" spans="1:15" ht="52.8" x14ac:dyDescent="0.3">
      <c r="A356" s="71" t="s">
        <v>611</v>
      </c>
      <c r="B356" s="131" t="s">
        <v>142</v>
      </c>
      <c r="C356" s="133" t="s">
        <v>7</v>
      </c>
      <c r="D356" s="129">
        <v>19.638999999999999</v>
      </c>
      <c r="E356" s="134">
        <v>11.73</v>
      </c>
      <c r="F356" s="75"/>
      <c r="G356" s="75"/>
      <c r="H356" s="24"/>
      <c r="I356" s="12"/>
      <c r="J356" s="10">
        <f t="shared" si="142"/>
        <v>0</v>
      </c>
      <c r="K356" s="132">
        <f t="shared" si="137"/>
        <v>11.73</v>
      </c>
      <c r="L356" s="9">
        <f t="shared" si="138"/>
        <v>230.37</v>
      </c>
      <c r="M356" s="9">
        <f t="shared" si="139"/>
        <v>0</v>
      </c>
      <c r="N356" s="9">
        <f t="shared" si="140"/>
        <v>0</v>
      </c>
      <c r="O356" s="83">
        <f t="shared" si="141"/>
        <v>230.37</v>
      </c>
    </row>
    <row r="357" spans="1:15" ht="26.4" x14ac:dyDescent="0.3">
      <c r="A357" s="71" t="s">
        <v>612</v>
      </c>
      <c r="B357" s="131" t="s">
        <v>145</v>
      </c>
      <c r="C357" s="133" t="s">
        <v>7</v>
      </c>
      <c r="D357" s="129">
        <v>2.66</v>
      </c>
      <c r="E357" s="134">
        <v>11.73</v>
      </c>
      <c r="F357" s="75"/>
      <c r="G357" s="75"/>
      <c r="H357" s="24"/>
      <c r="I357" s="12"/>
      <c r="J357" s="10">
        <f t="shared" si="142"/>
        <v>0</v>
      </c>
      <c r="K357" s="132">
        <f t="shared" si="137"/>
        <v>11.73</v>
      </c>
      <c r="L357" s="9">
        <f t="shared" si="138"/>
        <v>31.2</v>
      </c>
      <c r="M357" s="9">
        <f t="shared" si="139"/>
        <v>0</v>
      </c>
      <c r="N357" s="9">
        <f t="shared" si="140"/>
        <v>0</v>
      </c>
      <c r="O357" s="83">
        <f t="shared" si="141"/>
        <v>31.2</v>
      </c>
    </row>
    <row r="358" spans="1:15" ht="26.4" x14ac:dyDescent="0.3">
      <c r="A358" s="71" t="s">
        <v>613</v>
      </c>
      <c r="B358" s="131" t="s">
        <v>144</v>
      </c>
      <c r="C358" s="133" t="s">
        <v>7</v>
      </c>
      <c r="D358" s="129">
        <v>12.4999</v>
      </c>
      <c r="E358" s="134">
        <v>11.73</v>
      </c>
      <c r="F358" s="75"/>
      <c r="G358" s="75"/>
      <c r="H358" s="24"/>
      <c r="I358" s="12"/>
      <c r="J358" s="10">
        <f t="shared" si="142"/>
        <v>0</v>
      </c>
      <c r="K358" s="132">
        <f t="shared" si="137"/>
        <v>11.73</v>
      </c>
      <c r="L358" s="9">
        <f t="shared" si="138"/>
        <v>146.62</v>
      </c>
      <c r="M358" s="9">
        <f t="shared" si="139"/>
        <v>0</v>
      </c>
      <c r="N358" s="9">
        <f t="shared" si="140"/>
        <v>0</v>
      </c>
      <c r="O358" s="83">
        <f t="shared" si="141"/>
        <v>146.62</v>
      </c>
    </row>
    <row r="359" spans="1:15" ht="26.4" x14ac:dyDescent="0.3">
      <c r="A359" s="71" t="s">
        <v>614</v>
      </c>
      <c r="B359" s="131" t="s">
        <v>146</v>
      </c>
      <c r="C359" s="133" t="s">
        <v>7</v>
      </c>
      <c r="D359" s="129">
        <v>13.979900000000001</v>
      </c>
      <c r="E359" s="134">
        <v>11.73</v>
      </c>
      <c r="F359" s="75"/>
      <c r="G359" s="75"/>
      <c r="H359" s="24"/>
      <c r="I359" s="12"/>
      <c r="J359" s="10">
        <f t="shared" si="142"/>
        <v>0</v>
      </c>
      <c r="K359" s="132">
        <f t="shared" si="137"/>
        <v>11.73</v>
      </c>
      <c r="L359" s="9">
        <f t="shared" si="138"/>
        <v>163.98</v>
      </c>
      <c r="M359" s="9">
        <f t="shared" si="139"/>
        <v>0</v>
      </c>
      <c r="N359" s="9">
        <f t="shared" si="140"/>
        <v>0</v>
      </c>
      <c r="O359" s="83">
        <f t="shared" si="141"/>
        <v>163.98</v>
      </c>
    </row>
    <row r="360" spans="1:15" x14ac:dyDescent="0.3">
      <c r="A360" s="71"/>
      <c r="B360" s="72"/>
      <c r="C360" s="73"/>
      <c r="D360" s="115"/>
      <c r="E360" s="74"/>
      <c r="F360" s="75"/>
      <c r="G360" s="75"/>
      <c r="H360" s="24"/>
      <c r="I360" s="12"/>
      <c r="J360" s="10"/>
      <c r="K360" s="32"/>
      <c r="L360" s="9"/>
      <c r="M360" s="9"/>
      <c r="N360" s="9"/>
      <c r="O360" s="83"/>
    </row>
    <row r="361" spans="1:15" x14ac:dyDescent="0.3">
      <c r="A361" s="91" t="s">
        <v>615</v>
      </c>
      <c r="B361" s="92" t="s">
        <v>616</v>
      </c>
      <c r="C361" s="93"/>
      <c r="D361" s="94"/>
      <c r="E361" s="94"/>
      <c r="F361" s="95"/>
      <c r="G361" s="95"/>
      <c r="H361" s="37">
        <v>5.62</v>
      </c>
      <c r="I361" s="33"/>
      <c r="J361" s="34"/>
      <c r="K361" s="34"/>
      <c r="L361" s="35">
        <f>SUM(L362:L365)</f>
        <v>3605.91</v>
      </c>
      <c r="M361" s="35">
        <f t="shared" ref="M361:O361" si="143">SUM(M362:M365)</f>
        <v>0</v>
      </c>
      <c r="N361" s="35">
        <f t="shared" si="143"/>
        <v>0</v>
      </c>
      <c r="O361" s="35">
        <f t="shared" si="143"/>
        <v>3605.91</v>
      </c>
    </row>
    <row r="362" spans="1:15" x14ac:dyDescent="0.3">
      <c r="A362" s="71" t="s">
        <v>617</v>
      </c>
      <c r="B362" s="131" t="s">
        <v>627</v>
      </c>
      <c r="C362" s="73" t="s">
        <v>7</v>
      </c>
      <c r="D362" s="129">
        <v>13.969900000000001</v>
      </c>
      <c r="E362" s="134">
        <v>33.130000000000003</v>
      </c>
      <c r="F362" s="75"/>
      <c r="G362" s="75"/>
      <c r="H362" s="24"/>
      <c r="I362" s="12"/>
      <c r="J362" s="10">
        <f t="shared" ref="J362:J365" si="144">SUM(G362,I362)</f>
        <v>0</v>
      </c>
      <c r="K362" s="132">
        <f t="shared" ref="K362:K365" si="145">E362-J362</f>
        <v>33.130000000000003</v>
      </c>
      <c r="L362" s="9">
        <f t="shared" ref="L362:L365" si="146">ROUND(E362*D362,2)</f>
        <v>462.82</v>
      </c>
      <c r="M362" s="9">
        <f t="shared" ref="M362:M365" si="147">ROUND(I362*D362,2)</f>
        <v>0</v>
      </c>
      <c r="N362" s="9">
        <f t="shared" ref="N362:N365" si="148">ROUND(J362*D362,2)</f>
        <v>0</v>
      </c>
      <c r="O362" s="83">
        <f t="shared" ref="O362:O365" si="149">L362-N362</f>
        <v>462.82</v>
      </c>
    </row>
    <row r="363" spans="1:15" x14ac:dyDescent="0.3">
      <c r="A363" s="71" t="s">
        <v>618</v>
      </c>
      <c r="B363" s="131" t="s">
        <v>628</v>
      </c>
      <c r="C363" s="73" t="s">
        <v>85</v>
      </c>
      <c r="D363" s="129">
        <v>86.58</v>
      </c>
      <c r="E363" s="134">
        <v>26</v>
      </c>
      <c r="F363" s="75"/>
      <c r="G363" s="75"/>
      <c r="H363" s="24"/>
      <c r="I363" s="12"/>
      <c r="J363" s="10">
        <f t="shared" si="144"/>
        <v>0</v>
      </c>
      <c r="K363" s="132">
        <f t="shared" si="145"/>
        <v>26</v>
      </c>
      <c r="L363" s="9">
        <f t="shared" si="146"/>
        <v>2251.08</v>
      </c>
      <c r="M363" s="9">
        <f t="shared" si="147"/>
        <v>0</v>
      </c>
      <c r="N363" s="9">
        <f t="shared" si="148"/>
        <v>0</v>
      </c>
      <c r="O363" s="83">
        <f t="shared" si="149"/>
        <v>2251.08</v>
      </c>
    </row>
    <row r="364" spans="1:15" ht="26.4" x14ac:dyDescent="0.3">
      <c r="A364" s="71" t="s">
        <v>619</v>
      </c>
      <c r="B364" s="131" t="s">
        <v>629</v>
      </c>
      <c r="C364" s="73" t="s">
        <v>85</v>
      </c>
      <c r="D364" s="129">
        <v>244.5</v>
      </c>
      <c r="E364" s="134">
        <v>2</v>
      </c>
      <c r="F364" s="75"/>
      <c r="G364" s="75"/>
      <c r="H364" s="24"/>
      <c r="I364" s="12"/>
      <c r="J364" s="10">
        <f t="shared" si="144"/>
        <v>0</v>
      </c>
      <c r="K364" s="132">
        <f t="shared" si="145"/>
        <v>2</v>
      </c>
      <c r="L364" s="9">
        <f t="shared" si="146"/>
        <v>489</v>
      </c>
      <c r="M364" s="9">
        <f t="shared" si="147"/>
        <v>0</v>
      </c>
      <c r="N364" s="9">
        <f t="shared" si="148"/>
        <v>0</v>
      </c>
      <c r="O364" s="83">
        <f t="shared" si="149"/>
        <v>489</v>
      </c>
    </row>
    <row r="365" spans="1:15" x14ac:dyDescent="0.3">
      <c r="A365" s="71" t="s">
        <v>620</v>
      </c>
      <c r="B365" s="131" t="s">
        <v>630</v>
      </c>
      <c r="C365" s="73" t="s">
        <v>10</v>
      </c>
      <c r="D365" s="129">
        <v>152.08000000000001</v>
      </c>
      <c r="E365" s="134">
        <v>2.65</v>
      </c>
      <c r="F365" s="75"/>
      <c r="G365" s="75"/>
      <c r="H365" s="24"/>
      <c r="I365" s="12"/>
      <c r="J365" s="10">
        <f t="shared" si="144"/>
        <v>0</v>
      </c>
      <c r="K365" s="132">
        <f t="shared" si="145"/>
        <v>2.65</v>
      </c>
      <c r="L365" s="9">
        <f t="shared" si="146"/>
        <v>403.01</v>
      </c>
      <c r="M365" s="9">
        <f t="shared" si="147"/>
        <v>0</v>
      </c>
      <c r="N365" s="9">
        <f t="shared" si="148"/>
        <v>0</v>
      </c>
      <c r="O365" s="83">
        <f t="shared" si="149"/>
        <v>403.01</v>
      </c>
    </row>
    <row r="366" spans="1:15" x14ac:dyDescent="0.3">
      <c r="A366" s="71"/>
      <c r="B366" s="72"/>
      <c r="C366" s="73"/>
      <c r="D366" s="115"/>
      <c r="E366" s="74"/>
      <c r="F366" s="75"/>
      <c r="G366" s="75"/>
      <c r="H366" s="24"/>
      <c r="I366" s="12"/>
      <c r="J366" s="10"/>
      <c r="K366" s="32"/>
      <c r="L366" s="9"/>
      <c r="M366" s="9"/>
      <c r="N366" s="9"/>
      <c r="O366" s="83"/>
    </row>
    <row r="367" spans="1:15" x14ac:dyDescent="0.3">
      <c r="A367" s="91" t="s">
        <v>621</v>
      </c>
      <c r="B367" s="92" t="s">
        <v>622</v>
      </c>
      <c r="C367" s="93"/>
      <c r="D367" s="94"/>
      <c r="E367" s="94"/>
      <c r="F367" s="95"/>
      <c r="G367" s="95"/>
      <c r="H367" s="37">
        <v>5.62</v>
      </c>
      <c r="I367" s="33"/>
      <c r="J367" s="34"/>
      <c r="K367" s="34"/>
      <c r="L367" s="35">
        <f>SUM(L368:L371)</f>
        <v>2696.06</v>
      </c>
      <c r="M367" s="35">
        <f t="shared" ref="M367:O367" si="150">SUM(M368:M371)</f>
        <v>0</v>
      </c>
      <c r="N367" s="35">
        <f t="shared" si="150"/>
        <v>0</v>
      </c>
      <c r="O367" s="35">
        <f t="shared" si="150"/>
        <v>2696.06</v>
      </c>
    </row>
    <row r="368" spans="1:15" ht="26.4" x14ac:dyDescent="0.3">
      <c r="A368" s="71" t="s">
        <v>623</v>
      </c>
      <c r="B368" s="131" t="s">
        <v>631</v>
      </c>
      <c r="C368" s="73" t="s">
        <v>7</v>
      </c>
      <c r="D368" s="129">
        <v>0.69994999999999996</v>
      </c>
      <c r="E368" s="74">
        <v>160.91</v>
      </c>
      <c r="F368" s="75"/>
      <c r="G368" s="75"/>
      <c r="H368" s="24"/>
      <c r="I368" s="12"/>
      <c r="J368" s="10">
        <f t="shared" ref="J368:J371" si="151">SUM(G368,I368)</f>
        <v>0</v>
      </c>
      <c r="K368" s="132">
        <f t="shared" ref="K368:K371" si="152">E368-J368</f>
        <v>160.91</v>
      </c>
      <c r="L368" s="9">
        <f t="shared" ref="L368:L371" si="153">ROUND(E368*D368,2)</f>
        <v>112.63</v>
      </c>
      <c r="M368" s="9">
        <f t="shared" ref="M368:M371" si="154">ROUND(I368*D368,2)</f>
        <v>0</v>
      </c>
      <c r="N368" s="9">
        <f t="shared" ref="N368:N371" si="155">ROUND(J368*D368,2)</f>
        <v>0</v>
      </c>
      <c r="O368" s="83">
        <f t="shared" ref="O368:O371" si="156">L368-N368</f>
        <v>112.63</v>
      </c>
    </row>
    <row r="369" spans="1:18" x14ac:dyDescent="0.3">
      <c r="A369" s="71" t="s">
        <v>624</v>
      </c>
      <c r="B369" s="131" t="s">
        <v>632</v>
      </c>
      <c r="C369" s="73" t="s">
        <v>7</v>
      </c>
      <c r="D369" s="129">
        <v>2.35</v>
      </c>
      <c r="E369" s="74">
        <v>630.72</v>
      </c>
      <c r="F369" s="75"/>
      <c r="G369" s="75"/>
      <c r="H369" s="24"/>
      <c r="I369" s="12"/>
      <c r="J369" s="10">
        <f t="shared" si="151"/>
        <v>0</v>
      </c>
      <c r="K369" s="132">
        <f t="shared" si="152"/>
        <v>630.72</v>
      </c>
      <c r="L369" s="9">
        <f t="shared" si="153"/>
        <v>1482.19</v>
      </c>
      <c r="M369" s="9">
        <f t="shared" si="154"/>
        <v>0</v>
      </c>
      <c r="N369" s="9">
        <f t="shared" si="155"/>
        <v>0</v>
      </c>
      <c r="O369" s="83">
        <f t="shared" si="156"/>
        <v>1482.19</v>
      </c>
    </row>
    <row r="370" spans="1:18" x14ac:dyDescent="0.3">
      <c r="A370" s="71" t="s">
        <v>625</v>
      </c>
      <c r="B370" s="131" t="s">
        <v>633</v>
      </c>
      <c r="C370" s="73" t="s">
        <v>10</v>
      </c>
      <c r="D370" s="129">
        <v>23.16</v>
      </c>
      <c r="E370" s="74">
        <v>36</v>
      </c>
      <c r="F370" s="75"/>
      <c r="G370" s="75"/>
      <c r="H370" s="24"/>
      <c r="I370" s="12"/>
      <c r="J370" s="10">
        <f t="shared" si="151"/>
        <v>0</v>
      </c>
      <c r="K370" s="132">
        <f t="shared" si="152"/>
        <v>36</v>
      </c>
      <c r="L370" s="9">
        <f t="shared" si="153"/>
        <v>833.76</v>
      </c>
      <c r="M370" s="9">
        <f t="shared" si="154"/>
        <v>0</v>
      </c>
      <c r="N370" s="9">
        <f t="shared" si="155"/>
        <v>0</v>
      </c>
      <c r="O370" s="83">
        <f t="shared" si="156"/>
        <v>833.76</v>
      </c>
    </row>
    <row r="371" spans="1:18" ht="39.6" x14ac:dyDescent="0.3">
      <c r="A371" s="71" t="s">
        <v>626</v>
      </c>
      <c r="B371" s="131" t="s">
        <v>634</v>
      </c>
      <c r="C371" s="73" t="s">
        <v>10</v>
      </c>
      <c r="D371" s="129">
        <v>7.43</v>
      </c>
      <c r="E371" s="74">
        <v>36</v>
      </c>
      <c r="F371" s="75"/>
      <c r="G371" s="75"/>
      <c r="H371" s="24"/>
      <c r="I371" s="12"/>
      <c r="J371" s="10">
        <f t="shared" si="151"/>
        <v>0</v>
      </c>
      <c r="K371" s="132">
        <f t="shared" si="152"/>
        <v>36</v>
      </c>
      <c r="L371" s="9">
        <f t="shared" si="153"/>
        <v>267.48</v>
      </c>
      <c r="M371" s="9">
        <f t="shared" si="154"/>
        <v>0</v>
      </c>
      <c r="N371" s="9">
        <f t="shared" si="155"/>
        <v>0</v>
      </c>
      <c r="O371" s="83">
        <f t="shared" si="156"/>
        <v>267.48</v>
      </c>
    </row>
    <row r="372" spans="1:18" x14ac:dyDescent="0.3">
      <c r="A372" s="75"/>
      <c r="B372" s="75"/>
      <c r="C372" s="75"/>
      <c r="D372" s="98"/>
      <c r="E372" s="98"/>
      <c r="F372" s="75"/>
      <c r="G372" s="75"/>
      <c r="H372" s="99"/>
      <c r="I372" s="12"/>
      <c r="J372" s="14"/>
      <c r="K372" s="45"/>
      <c r="L372" s="11">
        <f>SUM(L367,L361,L349,L338)</f>
        <v>21578.16</v>
      </c>
      <c r="M372" s="11">
        <f t="shared" ref="M372:N372" si="157">SUM(M367,M361,M349,M338)</f>
        <v>1745.72</v>
      </c>
      <c r="N372" s="11">
        <f t="shared" si="157"/>
        <v>1745.72</v>
      </c>
      <c r="O372" s="64"/>
      <c r="R372" s="149">
        <f>SUM(O337,O331,O282,O216,O154,O145,O137,O130,O119,O94,O91,O87,O53,O27,O23,O14)</f>
        <v>265915.56</v>
      </c>
    </row>
    <row r="373" spans="1:18" x14ac:dyDescent="0.3">
      <c r="A373" s="202" t="s">
        <v>61</v>
      </c>
      <c r="B373" s="203"/>
      <c r="C373" s="203"/>
      <c r="D373" s="203"/>
      <c r="E373" s="105"/>
      <c r="F373" s="106"/>
      <c r="G373" s="106"/>
      <c r="H373" s="107"/>
      <c r="I373" s="108"/>
      <c r="J373" s="109"/>
      <c r="K373" s="109"/>
      <c r="L373" s="111">
        <f>SUM(L372,L336,L330,L281,L215,L153,L144,L136,L129,L118,L93,L90,L86,L52,L26,L22)</f>
        <v>887877.82</v>
      </c>
      <c r="M373" s="111">
        <f t="shared" ref="M373:N373" si="158">SUM(M372,M336,M330,M281,M215,M153,M144,M136,M129,M118,M93,M90,M86,M52,M26,M22)</f>
        <v>94405.939999999988</v>
      </c>
      <c r="N373" s="111">
        <f t="shared" si="158"/>
        <v>621962.26</v>
      </c>
      <c r="O373" s="111">
        <f>L373-N373</f>
        <v>265915.55999999994</v>
      </c>
    </row>
    <row r="374" spans="1:18" x14ac:dyDescent="0.3">
      <c r="M374" s="15">
        <f>ROUND(M373/L373,4)</f>
        <v>0.10630000000000001</v>
      </c>
      <c r="N374" s="15">
        <f>ROUND(N373/L373,4)</f>
        <v>0.70050000000000001</v>
      </c>
      <c r="Q374" s="149"/>
      <c r="R374" s="149">
        <f>L373*0.005</f>
        <v>4439.3890999999994</v>
      </c>
    </row>
    <row r="375" spans="1:18" x14ac:dyDescent="0.3">
      <c r="M375" s="16"/>
    </row>
    <row r="376" spans="1:18" x14ac:dyDescent="0.3">
      <c r="B376" s="52"/>
      <c r="C376" s="52"/>
      <c r="D376" s="52"/>
      <c r="P376">
        <v>73.319999999999993</v>
      </c>
    </row>
    <row r="377" spans="1:18" x14ac:dyDescent="0.3">
      <c r="B377" s="52"/>
      <c r="C377" s="52"/>
      <c r="D377" s="52"/>
    </row>
    <row r="378" spans="1:18" x14ac:dyDescent="0.3">
      <c r="B378" s="54" t="s">
        <v>80</v>
      </c>
      <c r="C378" s="51"/>
      <c r="D378" s="201" t="s">
        <v>81</v>
      </c>
      <c r="E378" s="201"/>
      <c r="F378" s="201"/>
      <c r="G378" s="201"/>
      <c r="H378" s="201"/>
      <c r="I378" s="201"/>
      <c r="L378" s="196" t="s">
        <v>83</v>
      </c>
      <c r="M378" s="197"/>
      <c r="N378" s="197"/>
      <c r="O378" s="197"/>
    </row>
    <row r="379" spans="1:18" x14ac:dyDescent="0.3">
      <c r="D379" s="53"/>
      <c r="E379" s="200" t="s">
        <v>82</v>
      </c>
      <c r="F379" s="200"/>
      <c r="G379" s="200"/>
      <c r="H379" s="53"/>
      <c r="L379" s="198" t="s">
        <v>84</v>
      </c>
      <c r="M379" s="199"/>
      <c r="N379" s="199"/>
      <c r="O379" s="199"/>
    </row>
    <row r="382" spans="1:18" x14ac:dyDescent="0.3">
      <c r="N382">
        <v>527556.01</v>
      </c>
    </row>
    <row r="383" spans="1:18" x14ac:dyDescent="0.3">
      <c r="N383" s="149">
        <f>N382-N373</f>
        <v>-94406.25</v>
      </c>
    </row>
  </sheetData>
  <mergeCells count="38">
    <mergeCell ref="K9:K12"/>
    <mergeCell ref="L378:O378"/>
    <mergeCell ref="L379:O379"/>
    <mergeCell ref="E379:G379"/>
    <mergeCell ref="D378:I378"/>
    <mergeCell ref="A373:D373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 xml:space="preserve">&amp;RBM08 - PLANILHA DA ESCOLA ESTADUAL DAS 04 SALAS
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08</vt:lpstr>
      <vt:lpstr>'BM 08'!Area_de_impressao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NOTEBOOK</cp:lastModifiedBy>
  <cp:lastPrinted>2023-03-23T19:02:53Z</cp:lastPrinted>
  <dcterms:created xsi:type="dcterms:W3CDTF">2019-12-12T02:05:48Z</dcterms:created>
  <dcterms:modified xsi:type="dcterms:W3CDTF">2024-01-29T15:39:29Z</dcterms:modified>
</cp:coreProperties>
</file>